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ttendanc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'Attendance'!$A$3:$Q$103</definedName>
    <definedName name="_xlnm._FilterDatabase" localSheetId="2" hidden="1">'Assumptions'!$A$4:$B$7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$#,##0.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2605C"/>
      <sz val="9"/>
    </font>
    <font>
      <name val="Aptos"/>
      <b val="1"/>
      <color rgb="00263331"/>
      <sz val="10"/>
    </font>
    <font>
      <name val="Aptos"/>
      <b val="1"/>
      <color rgb="00FFFFFF"/>
      <sz val="10"/>
    </font>
    <font>
      <name val="Aptos"/>
      <color rgb="00263331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FF0C7"/>
      </patternFill>
    </fill>
    <fill>
      <patternFill patternType="solid">
        <fgColor rgb="00F7F3E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2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4" fillId="3" borderId="1" pivotButton="0" quotePrefix="0" xfId="0"/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left" vertical="center"/>
    </xf>
    <xf numFmtId="18" fontId="5" fillId="4" borderId="1" applyAlignment="1" pivotButton="0" quotePrefix="0" xfId="0">
      <alignment horizontal="left" vertical="center"/>
    </xf>
    <xf numFmtId="2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left" vertical="center"/>
    </xf>
    <xf numFmtId="9" fontId="5" fillId="4" borderId="1" applyAlignment="1" pivotButton="0" quotePrefix="0" xfId="0">
      <alignment horizontal="left" vertical="center"/>
    </xf>
    <xf numFmtId="2" fontId="5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6" fontId="5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93F2C"/>
        </patternFill>
      </fill>
    </dxf>
    <dxf>
      <font>
        <name val="Aptos"/>
        <b val="1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7-Day Headcount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'Summary'!B20</f>
            </strRef>
          </tx>
          <spPr>
            <a:solidFill xmlns:a="http://schemas.openxmlformats.org/drawingml/2006/main">
              <a:srgbClr val="A93F2C"/>
            </a:solidFill>
            <a:ln xmlns:a="http://schemas.openxmlformats.org/drawingml/2006/main">
              <a:solidFill>
                <a:srgbClr val="A93F2C"/>
              </a:solidFill>
              <a:prstDash val="solid"/>
            </a:ln>
          </spPr>
          <cat>
            <numRef>
              <f>'Summary'!$A$21:$A$27</f>
            </numRef>
          </cat>
          <val>
            <numRef>
              <f>'Summary'!$B$21:$B$27</f>
            </numRef>
          </val>
        </ser>
        <ser>
          <idx val="1"/>
          <order val="1"/>
          <tx>
            <strRef>
              <f>'Summary'!C20</f>
            </strRef>
          </tx>
          <spPr>
            <a:solidFill xmlns:a="http://schemas.openxmlformats.org/drawingml/2006/main">
              <a:srgbClr val="246B63"/>
            </a:solidFill>
            <a:ln xmlns:a="http://schemas.openxmlformats.org/drawingml/2006/main">
              <a:solidFill>
                <a:srgbClr val="246B63"/>
              </a:solidFill>
              <a:prstDash val="solid"/>
            </a:ln>
          </spPr>
          <cat>
            <numRef>
              <f>'Summary'!$A$21:$A$27</f>
            </numRef>
          </cat>
          <val>
            <numRef>
              <f>'Summary'!$C$21:$C$27</f>
            </numRef>
          </val>
        </ser>
        <gapWidth val="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Dogs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46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hidden="1" width="13" customWidth="1" min="14" max="14"/>
  </cols>
  <sheetData>
    <row r="1" ht="28" customHeight="1">
      <c r="A1" s="1" t="inlineStr">
        <is>
          <t>Dog Daycare Attendance Tracker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5" t="n"/>
      <c r="N1">
        <f>Assumptions!$B$14</f>
        <v/>
      </c>
    </row>
    <row r="2" ht="32" customHeight="1">
      <c r="A2" s="3" t="inlineStr">
        <is>
          <t>Choose a date to review expected and recorded daycare attendance. All sample records and identifiers are fictional.</t>
        </is>
      </c>
      <c r="N2">
        <f>Assumptions!$B$15</f>
        <v/>
      </c>
    </row>
    <row r="3">
      <c r="A3" s="4" t="inlineStr">
        <is>
          <t>Selected date</t>
        </is>
      </c>
      <c r="B3" s="36" t="n">
        <v>46274</v>
      </c>
    </row>
    <row r="4"/>
    <row r="5">
      <c r="A5" s="6" t="inlineStr">
        <is>
          <t>Indicator</t>
        </is>
      </c>
      <c r="B5" s="6" t="inlineStr">
        <is>
          <t>Value</t>
        </is>
      </c>
    </row>
    <row r="6">
      <c r="A6" s="7" t="inlineStr">
        <is>
          <t>Expected dogs</t>
        </is>
      </c>
      <c r="B6" s="8">
        <f>IF($B$3="","",COUNTIFS(Attendance!$B$4:$B$103,$B$3,Attendance!$F$4:$F$103,"Yes",Attendance!$H$4:$H$103,"&lt;&gt;Canceled"))</f>
        <v/>
      </c>
    </row>
    <row r="7">
      <c r="A7" s="9" t="inlineStr">
        <is>
          <t>Actual dogs</t>
        </is>
      </c>
      <c r="B7" s="10">
        <f>IF($B$3="","",COUNTIFS(Attendance!$B$4:$B$103,$B$3,Attendance!$H$4:$H$103,"Checked In")+COUNTIFS(Attendance!$B$4:$B$103,$B$3,Attendance!$H$4:$H$103,"Completed"))</f>
        <v/>
      </c>
    </row>
    <row r="8">
      <c r="A8" s="7" t="inlineStr">
        <is>
          <t>Still scheduled</t>
        </is>
      </c>
      <c r="B8" s="8">
        <f>IF($B$3="","",COUNTIFS(Attendance!$B$4:$B$103,$B$3,Attendance!$H$4:$H$103,"Scheduled"))</f>
        <v/>
      </c>
    </row>
    <row r="9">
      <c r="A9" s="9" t="inlineStr">
        <is>
          <t>No shows</t>
        </is>
      </c>
      <c r="B9" s="10">
        <f>IF($B$3="","",COUNTIFS(Attendance!$B$4:$B$103,$B$3,Attendance!$H$4:$H$103,"No Show"))</f>
        <v/>
      </c>
    </row>
    <row r="10">
      <c r="A10" s="7" t="inlineStr">
        <is>
          <t>Canceled visits</t>
        </is>
      </c>
      <c r="B10" s="8">
        <f>IF($B$3="","",COUNTIFS(Attendance!$B$4:$B$103,$B$3,Attendance!$H$4:$H$103,"Canceled"))</f>
        <v/>
      </c>
    </row>
    <row r="11">
      <c r="A11" s="9" t="inlineStr">
        <is>
          <t>Attendance variance</t>
        </is>
      </c>
      <c r="B11" s="10">
        <f>IF(OR($B$6="",$B$7=""),"",IFERROR($B$7-$B$6,""))</f>
        <v/>
      </c>
    </row>
    <row r="12">
      <c r="A12" s="7" t="inlineStr">
        <is>
          <t>Daily capacity</t>
        </is>
      </c>
      <c r="B12" s="8">
        <f>IF($B$3="","",Assumptions!$B$11)</f>
        <v/>
      </c>
    </row>
    <row r="13">
      <c r="A13" s="9" t="inlineStr">
        <is>
          <t>Spots remaining</t>
        </is>
      </c>
      <c r="B13" s="10">
        <f>IF(OR($B$7="",$B$12=""),"",IFERROR($B$12-$B$7,""))</f>
        <v/>
      </c>
    </row>
    <row r="14">
      <c r="A14" s="7" t="inlineStr">
        <is>
          <t>Capacity used</t>
        </is>
      </c>
      <c r="B14" s="37">
        <f>IF($B$3="","",IFERROR($B$7/$B$12,""))</f>
        <v/>
      </c>
    </row>
    <row r="15">
      <c r="A15" s="9" t="inlineStr">
        <is>
          <t>Recorded hours</t>
        </is>
      </c>
      <c r="B15" s="12">
        <f>IF($B$3="","",IFERROR(SUMIFS(Attendance!$M$4:$M$103,Attendance!$B$4:$B$103,$B$3),0))</f>
        <v/>
      </c>
    </row>
    <row r="16">
      <c r="A16" s="7" t="inlineStr">
        <is>
          <t>Potential charges</t>
        </is>
      </c>
      <c r="B16" s="38">
        <f>IF($B$3="","",IFERROR(SUMIFS(Attendance!$O$4:$O$103,Attendance!$B$4:$B$103,$B$3),0))</f>
        <v/>
      </c>
    </row>
    <row r="17">
      <c r="A17" s="9" t="inlineStr">
        <is>
          <t>Items to review</t>
        </is>
      </c>
      <c r="B17" s="10">
        <f>IF($B$3="","",COUNTIFS(Attendance!$B$4:$B$103,$B$3,Attendance!$P$4:$P$103,"?*"))</f>
        <v/>
      </c>
    </row>
    <row r="18"/>
    <row r="19">
      <c r="A19" s="4" t="inlineStr">
        <is>
          <t>Seven-Day Headcount</t>
        </is>
      </c>
      <c r="B19" s="14" t="n"/>
      <c r="C19" s="14" t="n"/>
    </row>
    <row r="20">
      <c r="A20" s="6" t="inlineStr">
        <is>
          <t>Date</t>
        </is>
      </c>
      <c r="B20" s="6" t="inlineStr">
        <is>
          <t>Expected</t>
        </is>
      </c>
      <c r="C20" s="6" t="inlineStr">
        <is>
          <t>Actual</t>
        </is>
      </c>
    </row>
    <row r="21">
      <c r="A21" s="39">
        <f>IF($B$3="","",IFERROR($B$3-6,""))</f>
        <v/>
      </c>
      <c r="B21" s="16">
        <f>IF($A21="","",COUNTIFS(Attendance!$B$4:$B$103,$A21,Attendance!$F$4:$F$103,"Yes",Attendance!$H$4:$H$103,"&lt;&gt;Canceled"))</f>
        <v/>
      </c>
      <c r="C21" s="16">
        <f>IF($A21="","",COUNTIFS(Attendance!$B$4:$B$103,$A21,Attendance!$H$4:$H$103,"Checked In")+COUNTIFS(Attendance!$B$4:$B$103,$A21,Attendance!$H$4:$H$103,"Completed"))</f>
        <v/>
      </c>
    </row>
    <row r="22">
      <c r="A22" s="40">
        <f>IF($B$3="","",IFERROR($B$3-5,""))</f>
        <v/>
      </c>
      <c r="B22" s="18">
        <f>IF($A22="","",COUNTIFS(Attendance!$B$4:$B$103,$A22,Attendance!$F$4:$F$103,"Yes",Attendance!$H$4:$H$103,"&lt;&gt;Canceled"))</f>
        <v/>
      </c>
      <c r="C22" s="18">
        <f>IF($A22="","",COUNTIFS(Attendance!$B$4:$B$103,$A22,Attendance!$H$4:$H$103,"Checked In")+COUNTIFS(Attendance!$B$4:$B$103,$A22,Attendance!$H$4:$H$103,"Completed"))</f>
        <v/>
      </c>
    </row>
    <row r="23">
      <c r="A23" s="39">
        <f>IF($B$3="","",IFERROR($B$3-4,""))</f>
        <v/>
      </c>
      <c r="B23" s="16">
        <f>IF($A23="","",COUNTIFS(Attendance!$B$4:$B$103,$A23,Attendance!$F$4:$F$103,"Yes",Attendance!$H$4:$H$103,"&lt;&gt;Canceled"))</f>
        <v/>
      </c>
      <c r="C23" s="16">
        <f>IF($A23="","",COUNTIFS(Attendance!$B$4:$B$103,$A23,Attendance!$H$4:$H$103,"Checked In")+COUNTIFS(Attendance!$B$4:$B$103,$A23,Attendance!$H$4:$H$103,"Completed"))</f>
        <v/>
      </c>
    </row>
    <row r="24">
      <c r="A24" s="40">
        <f>IF($B$3="","",IFERROR($B$3-3,""))</f>
        <v/>
      </c>
      <c r="B24" s="18">
        <f>IF($A24="","",COUNTIFS(Attendance!$B$4:$B$103,$A24,Attendance!$F$4:$F$103,"Yes",Attendance!$H$4:$H$103,"&lt;&gt;Canceled"))</f>
        <v/>
      </c>
      <c r="C24" s="18">
        <f>IF($A24="","",COUNTIFS(Attendance!$B$4:$B$103,$A24,Attendance!$H$4:$H$103,"Checked In")+COUNTIFS(Attendance!$B$4:$B$103,$A24,Attendance!$H$4:$H$103,"Completed"))</f>
        <v/>
      </c>
    </row>
    <row r="25">
      <c r="A25" s="39">
        <f>IF($B$3="","",IFERROR($B$3-2,""))</f>
        <v/>
      </c>
      <c r="B25" s="16">
        <f>IF($A25="","",COUNTIFS(Attendance!$B$4:$B$103,$A25,Attendance!$F$4:$F$103,"Yes",Attendance!$H$4:$H$103,"&lt;&gt;Canceled"))</f>
        <v/>
      </c>
      <c r="C25" s="16">
        <f>IF($A25="","",COUNTIFS(Attendance!$B$4:$B$103,$A25,Attendance!$H$4:$H$103,"Checked In")+COUNTIFS(Attendance!$B$4:$B$103,$A25,Attendance!$H$4:$H$103,"Completed"))</f>
        <v/>
      </c>
    </row>
    <row r="26">
      <c r="A26" s="40">
        <f>IF($B$3="","",IFERROR($B$3-1,""))</f>
        <v/>
      </c>
      <c r="B26" s="18">
        <f>IF($A26="","",COUNTIFS(Attendance!$B$4:$B$103,$A26,Attendance!$F$4:$F$103,"Yes",Attendance!$H$4:$H$103,"&lt;&gt;Canceled"))</f>
        <v/>
      </c>
      <c r="C26" s="18">
        <f>IF($A26="","",COUNTIFS(Attendance!$B$4:$B$103,$A26,Attendance!$H$4:$H$103,"Checked In")+COUNTIFS(Attendance!$B$4:$B$103,$A26,Attendance!$H$4:$H$103,"Completed"))</f>
        <v/>
      </c>
    </row>
    <row r="27">
      <c r="A27" s="39">
        <f>IF($B$3="","",IFERROR($B$3-0,""))</f>
        <v/>
      </c>
      <c r="B27" s="16">
        <f>IF($A27="","",COUNTIFS(Attendance!$B$4:$B$103,$A27,Attendance!$F$4:$F$103,"Yes",Attendance!$H$4:$H$103,"&lt;&gt;Canceled"))</f>
        <v/>
      </c>
      <c r="C27" s="16">
        <f>IF($A27="","",COUNTIFS(Attendance!$B$4:$B$103,$A27,Attendance!$H$4:$H$103,"Checked In")+COUNTIFS(Attendance!$B$4:$B$103,$A27,Attendance!$H$4:$H$103,"Completed"))</f>
        <v/>
      </c>
    </row>
  </sheetData>
  <mergeCells count="1">
    <mergeCell ref="A1:L1"/>
  </mergeCells>
  <conditionalFormatting sqref="B13:B14">
    <cfRule type="expression" priority="1" dxfId="0">
      <formula>AND(B13&lt;&gt;"",B13&lt;0)</formula>
    </cfRule>
  </conditionalFormatting>
  <conditionalFormatting sqref="B14">
    <cfRule type="expression" priority="2" dxfId="0">
      <formula>AND(B14&lt;&gt;"",B14&gt;1)</formula>
    </cfRule>
  </conditionalFormatting>
  <conditionalFormatting sqref="B17">
    <cfRule type="expression" priority="3" dxfId="0">
      <formula>B17&gt;0</formula>
    </cfRule>
  </conditionalFormatting>
  <dataValidations count="1">
    <dataValidation sqref="B3" showDropDown="0" showInputMessage="1" showErrorMessage="1" allowBlank="0" errorTitle="Date needs review" error="Enter a date within the editable limits on the Assumptions sheet." promptTitle="Reporting date" prompt="Choose the daycare date to summarize." type="date" operator="between">
      <formula1>=$N$1</formula1>
      <formula2>=$N$2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2" customWidth="1" min="3" max="3"/>
    <col width="15" customWidth="1" min="4" max="4"/>
    <col width="14" customWidth="1" min="5" max="5"/>
    <col width="11" customWidth="1" min="6" max="6"/>
    <col width="15" customWidth="1" min="7" max="7"/>
    <col width="14" customWidth="1" min="8" max="8"/>
    <col width="12" customWidth="1" min="9" max="9"/>
    <col width="12" customWidth="1" min="10" max="10"/>
    <col width="16" customWidth="1" min="11" max="11"/>
    <col width="15" customWidth="1" min="12" max="12"/>
    <col width="10" customWidth="1" min="13" max="13"/>
    <col width="12" customWidth="1" min="14" max="14"/>
    <col width="18" customWidth="1" min="15" max="15"/>
    <col width="21" customWidth="1" min="16" max="16"/>
    <col width="31" customWidth="1" min="17" max="17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</cols>
  <sheetData>
    <row r="1" ht="28" customHeight="1">
      <c r="A1" s="1" t="inlineStr">
        <is>
          <t>Attendance Records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4" t="n"/>
      <c r="Q1" s="35" t="n"/>
    </row>
    <row r="2" ht="32" customHeight="1">
      <c r="A2" s="3" t="inlineStr">
        <is>
          <t>Enter one row per daycare visit. Yellow cells are editable; calculated fields update when the workbook recalculates.</t>
        </is>
      </c>
    </row>
    <row r="3" ht="30" customHeight="1">
      <c r="A3" s="6" t="inlineStr">
        <is>
          <t>Attendance ID</t>
        </is>
      </c>
      <c r="B3" s="6" t="inlineStr">
        <is>
          <t>Date</t>
        </is>
      </c>
      <c r="C3" s="6" t="inlineStr">
        <is>
          <t>Dog ID</t>
        </is>
      </c>
      <c r="D3" s="6" t="inlineStr">
        <is>
          <t>Dog Name</t>
        </is>
      </c>
      <c r="E3" s="6" t="inlineStr">
        <is>
          <t>Client Code</t>
        </is>
      </c>
      <c r="F3" s="6" t="inlineStr">
        <is>
          <t>Expected?</t>
        </is>
      </c>
      <c r="G3" s="6" t="inlineStr">
        <is>
          <t>Service</t>
        </is>
      </c>
      <c r="H3" s="6" t="inlineStr">
        <is>
          <t>Status</t>
        </is>
      </c>
      <c r="I3" s="6" t="inlineStr">
        <is>
          <t>Check-In</t>
        </is>
      </c>
      <c r="J3" s="6" t="inlineStr">
        <is>
          <t>Check-Out</t>
        </is>
      </c>
      <c r="K3" s="6" t="inlineStr">
        <is>
          <t>Group</t>
        </is>
      </c>
      <c r="L3" s="6" t="inlineStr">
        <is>
          <t>Assigned Team</t>
        </is>
      </c>
      <c r="M3" s="6" t="inlineStr">
        <is>
          <t>Hours</t>
        </is>
      </c>
      <c r="N3" s="6" t="inlineStr">
        <is>
          <t>Rate</t>
        </is>
      </c>
      <c r="O3" s="6" t="inlineStr">
        <is>
          <t>Potential Charge</t>
        </is>
      </c>
      <c r="P3" s="6" t="inlineStr">
        <is>
          <t>Review</t>
        </is>
      </c>
      <c r="Q3" s="6" t="inlineStr">
        <is>
          <t>Attendance Notes</t>
        </is>
      </c>
    </row>
    <row r="4">
      <c r="A4" s="19" t="inlineStr">
        <is>
          <t>FIC-20260907-01</t>
        </is>
      </c>
      <c r="B4" s="41" t="n">
        <v>46272</v>
      </c>
      <c r="C4" s="19" t="inlineStr">
        <is>
          <t>FIC-D001</t>
        </is>
      </c>
      <c r="D4" s="19" t="inlineStr">
        <is>
          <t>Pixel</t>
        </is>
      </c>
      <c r="E4" s="19" t="inlineStr">
        <is>
          <t>FIC-C101</t>
        </is>
      </c>
      <c r="F4" s="19" t="inlineStr">
        <is>
          <t>Yes</t>
        </is>
      </c>
      <c r="G4" s="19" t="inlineStr">
        <is>
          <t>Full Day</t>
        </is>
      </c>
      <c r="H4" s="19" t="inlineStr">
        <is>
          <t>Completed</t>
        </is>
      </c>
      <c r="I4" s="21" t="n">
        <v>0.3333333333333333</v>
      </c>
      <c r="J4" s="21" t="n">
        <v>0.6875</v>
      </c>
      <c r="K4" s="19" t="inlineStr">
        <is>
          <t>Meadow Group</t>
        </is>
      </c>
      <c r="L4" s="19" t="inlineStr">
        <is>
          <t>Pine Team</t>
        </is>
      </c>
      <c r="M4" s="22">
        <f>IF(OR($B4="",$I4="",$J4=""),"",IFERROR(IF($J4&gt;=$I4,($J4-$I4)*24,""),""))</f>
        <v/>
      </c>
      <c r="N4" s="42">
        <f>IF(OR($B4="",$G4=""),"",IFERROR(VLOOKUP($G4,Assumptions!$A$5:$B$7,2,FALSE),""))</f>
        <v/>
      </c>
      <c r="O4" s="42">
        <f>IF(OR($B4="",$H4="",$N4=""),"",IFERROR(IF(OR($H4="Completed",$H4="Checked In"),$N4,IF($H4="No Show",$N4*Assumptions!$B$12,IF($H4="Canceled",0,""))),""))</f>
        <v/>
      </c>
      <c r="P4" s="24">
        <f>IF(COUNTA($A4:$L4,$Q4)=0,"",IFERROR(IF(OR($A4="",$B4="",$C4="",$D4="",$E4="",$F4="",$G4="",$H4=""),"Complete row",IF(COUNTIF($A$4:$A$103,$A4)&gt;1,"Check duplicate ID",IF(COUNTIFS($B$4:$B$103,$B4,$C$4:$C$103,$C4)&gt;1,"Check duplicate visit",IF(AND($I4&lt;&gt;"",$J4&lt;&gt;"",$J4&lt;=$I4),"Check times",IF(AND($H4="Completed",OR($I4="",$J4="")),"Check times",IF(AND($H4="Checked In",$I4=""),"Check check-in",IF(AND($H4="Scheduled",OR($I4&lt;&gt;"",$J4&lt;&gt;"")),"Check status",IF(AND($F4="No",OR($H4="Checked In",$H4="Completed")),"Check expected flag",IF(AND(OR($H4="Scheduled",$H4="Checked In",$H4="Completed"),OR($K4="",$L4="")),"Check assignment",IF(AND($M4&lt;&gt;"",$M4&gt;Assumptions!$B$13),"Check hours",IF(COUNTIFS($B$4:$B$103,$B4,$H$4:$H$103,"Checked In")+COUNTIFS($B$4:$B$103,$B4,$H$4:$H$103,"Completed")&gt;Assumptions!$B$11,"Check capacity",""))))))))))),"Check formula inputs"))</f>
        <v/>
      </c>
      <c r="Q4" s="25" t="inlineStr">
        <is>
          <t>Pickup window confirmed.</t>
        </is>
      </c>
      <c r="T4">
        <f>Assumptions!$A$5</f>
        <v/>
      </c>
      <c r="U4">
        <f>Assumptions!$D$5</f>
        <v/>
      </c>
      <c r="V4">
        <f>Assumptions!$F$5</f>
        <v/>
      </c>
      <c r="W4">
        <f>Assumptions!$H$5</f>
        <v/>
      </c>
      <c r="X4">
        <f>Assumptions!$J$5</f>
        <v/>
      </c>
      <c r="Y4">
        <f>Assumptions!$B$14</f>
        <v/>
      </c>
      <c r="Z4">
        <f>Assumptions!$B$13</f>
        <v/>
      </c>
    </row>
    <row r="5">
      <c r="A5" s="19" t="inlineStr">
        <is>
          <t>FIC-20260907-02</t>
        </is>
      </c>
      <c r="B5" s="41" t="n">
        <v>46272</v>
      </c>
      <c r="C5" s="19" t="inlineStr">
        <is>
          <t>FIC-D002</t>
        </is>
      </c>
      <c r="D5" s="19" t="inlineStr">
        <is>
          <t>Comet</t>
        </is>
      </c>
      <c r="E5" s="19" t="inlineStr">
        <is>
          <t>FIC-C102</t>
        </is>
      </c>
      <c r="F5" s="19" t="inlineStr">
        <is>
          <t>Yes</t>
        </is>
      </c>
      <c r="G5" s="19" t="inlineStr">
        <is>
          <t>Half Day</t>
        </is>
      </c>
      <c r="H5" s="19" t="inlineStr">
        <is>
          <t>Completed</t>
        </is>
      </c>
      <c r="I5" s="21" t="n">
        <v>0.3333333333333333</v>
      </c>
      <c r="J5" s="21" t="n">
        <v>0.5</v>
      </c>
      <c r="K5" s="19" t="inlineStr">
        <is>
          <t>Meadow Group</t>
        </is>
      </c>
      <c r="L5" s="19" t="inlineStr">
        <is>
          <t>Maple Team</t>
        </is>
      </c>
      <c r="M5" s="26">
        <f>IF(OR($B5="",$I5="",$J5=""),"",IFERROR(IF($J5&gt;=$I5,($J5-$I5)*24,""),""))</f>
        <v/>
      </c>
      <c r="N5" s="43">
        <f>IF(OR($B5="",$G5=""),"",IFERROR(VLOOKUP($G5,Assumptions!$A$5:$B$7,2,FALSE),""))</f>
        <v/>
      </c>
      <c r="O5" s="43">
        <f>IF(OR($B5="",$H5="",$N5=""),"",IFERROR(IF(OR($H5="Completed",$H5="Checked In"),$N5,IF($H5="No Show",$N5*Assumptions!$B$12,IF($H5="Canceled",0,""))),""))</f>
        <v/>
      </c>
      <c r="P5" s="28">
        <f>IF(COUNTA($A5:$L5,$Q5)=0,"",IFERROR(IF(OR($A5="",$B5="",$C5="",$D5="",$E5="",$F5="",$G5="",$H5=""),"Complete row",IF(COUNTIF($A$4:$A$103,$A5)&gt;1,"Check duplicate ID",IF(COUNTIFS($B$4:$B$103,$B5,$C$4:$C$103,$C5)&gt;1,"Check duplicate visit",IF(AND($I5&lt;&gt;"",$J5&lt;&gt;"",$J5&lt;=$I5),"Check times",IF(AND($H5="Completed",OR($I5="",$J5="")),"Check times",IF(AND($H5="Checked In",$I5=""),"Check check-in",IF(AND($H5="Scheduled",OR($I5&lt;&gt;"",$J5&lt;&gt;"")),"Check status",IF(AND($F5="No",OR($H5="Checked In",$H5="Completed")),"Check expected flag",IF(AND(OR($H5="Scheduled",$H5="Checked In",$H5="Completed"),OR($K5="",$L5="")),"Check assignment",IF(AND($M5&lt;&gt;"",$M5&gt;Assumptions!$B$13),"Check hours",IF(COUNTIFS($B$4:$B$103,$B5,$H$4:$H$103,"Checked In")+COUNTIFS($B$4:$B$103,$B5,$H$4:$H$103,"Completed")&gt;Assumptions!$B$11,"Check capacity",""))))))))))),"Check formula inputs"))</f>
        <v/>
      </c>
      <c r="Q5" s="25" t="inlineStr">
        <is>
          <t>Half-day pickup recorded.</t>
        </is>
      </c>
      <c r="T5">
        <f>Assumptions!$A$6</f>
        <v/>
      </c>
      <c r="U5">
        <f>Assumptions!$D$6</f>
        <v/>
      </c>
      <c r="V5">
        <f>Assumptions!$F$6</f>
        <v/>
      </c>
      <c r="W5">
        <f>Assumptions!$H$6</f>
        <v/>
      </c>
      <c r="X5">
        <f>Assumptions!$J$6</f>
        <v/>
      </c>
      <c r="Y5">
        <f>Assumptions!$B$15</f>
        <v/>
      </c>
    </row>
    <row r="6">
      <c r="A6" s="19" t="inlineStr">
        <is>
          <t>FIC-20260908-03</t>
        </is>
      </c>
      <c r="B6" s="41" t="n">
        <v>46273</v>
      </c>
      <c r="C6" s="19" t="inlineStr">
        <is>
          <t>FIC-D003</t>
        </is>
      </c>
      <c r="D6" s="19" t="inlineStr">
        <is>
          <t>Waffles</t>
        </is>
      </c>
      <c r="E6" s="19" t="inlineStr">
        <is>
          <t>FIC-C103</t>
        </is>
      </c>
      <c r="F6" s="19" t="inlineStr">
        <is>
          <t>Yes</t>
        </is>
      </c>
      <c r="G6" s="19" t="inlineStr">
        <is>
          <t>Full Day</t>
        </is>
      </c>
      <c r="H6" s="19" t="inlineStr">
        <is>
          <t>Completed</t>
        </is>
      </c>
      <c r="I6" s="21" t="n">
        <v>0.34375</v>
      </c>
      <c r="J6" s="21" t="n">
        <v>0.6770833333333334</v>
      </c>
      <c r="K6" s="19" t="inlineStr">
        <is>
          <t>Brook Group</t>
        </is>
      </c>
      <c r="L6" s="19" t="inlineStr">
        <is>
          <t>Cedar Team</t>
        </is>
      </c>
      <c r="M6" s="22">
        <f>IF(OR($B6="",$I6="",$J6=""),"",IFERROR(IF($J6&gt;=$I6,($J6-$I6)*24,""),""))</f>
        <v/>
      </c>
      <c r="N6" s="42">
        <f>IF(OR($B6="",$G6=""),"",IFERROR(VLOOKUP($G6,Assumptions!$A$5:$B$7,2,FALSE),""))</f>
        <v/>
      </c>
      <c r="O6" s="42">
        <f>IF(OR($B6="",$H6="",$N6=""),"",IFERROR(IF(OR($H6="Completed",$H6="Checked In"),$N6,IF($H6="No Show",$N6*Assumptions!$B$12,IF($H6="Canceled",0,""))),""))</f>
        <v/>
      </c>
      <c r="P6" s="24">
        <f>IF(COUNTA($A6:$L6,$Q6)=0,"",IFERROR(IF(OR($A6="",$B6="",$C6="",$D6="",$E6="",$F6="",$G6="",$H6=""),"Complete row",IF(COUNTIF($A$4:$A$103,$A6)&gt;1,"Check duplicate ID",IF(COUNTIFS($B$4:$B$103,$B6,$C$4:$C$103,$C6)&gt;1,"Check duplicate visit",IF(AND($I6&lt;&gt;"",$J6&lt;&gt;"",$J6&lt;=$I6),"Check times",IF(AND($H6="Completed",OR($I6="",$J6="")),"Check times",IF(AND($H6="Checked In",$I6=""),"Check check-in",IF(AND($H6="Scheduled",OR($I6&lt;&gt;"",$J6&lt;&gt;"")),"Check status",IF(AND($F6="No",OR($H6="Checked In",$H6="Completed")),"Check expected flag",IF(AND(OR($H6="Scheduled",$H6="Checked In",$H6="Completed"),OR($K6="",$L6="")),"Check assignment",IF(AND($M6&lt;&gt;"",$M6&gt;Assumptions!$B$13),"Check hours",IF(COUNTIFS($B$4:$B$103,$B6,$H$4:$H$103,"Checked In")+COUNTIFS($B$4:$B$103,$B6,$H$4:$H$103,"Completed")&gt;Assumptions!$B$11,"Check capacity",""))))))))))),"Check formula inputs"))</f>
        <v/>
      </c>
      <c r="Q6" s="25" t="inlineStr">
        <is>
          <t>Listed leash returned at pickup.</t>
        </is>
      </c>
      <c r="T6">
        <f>Assumptions!$A$7</f>
        <v/>
      </c>
      <c r="U6">
        <f>Assumptions!$D$7</f>
        <v/>
      </c>
      <c r="W6">
        <f>Assumptions!$H$7</f>
        <v/>
      </c>
      <c r="X6">
        <f>Assumptions!$J$7</f>
        <v/>
      </c>
    </row>
    <row r="7">
      <c r="A7" s="19" t="inlineStr">
        <is>
          <t>FIC-20260908-04</t>
        </is>
      </c>
      <c r="B7" s="41" t="n">
        <v>46273</v>
      </c>
      <c r="C7" s="19" t="inlineStr">
        <is>
          <t>FIC-D004</t>
        </is>
      </c>
      <c r="D7" s="19" t="inlineStr">
        <is>
          <t>Nori</t>
        </is>
      </c>
      <c r="E7" s="19" t="inlineStr">
        <is>
          <t>FIC-C104</t>
        </is>
      </c>
      <c r="F7" s="19" t="inlineStr">
        <is>
          <t>Yes</t>
        </is>
      </c>
      <c r="G7" s="19" t="inlineStr">
        <is>
          <t>Half Day</t>
        </is>
      </c>
      <c r="H7" s="19" t="inlineStr">
        <is>
          <t>No Show</t>
        </is>
      </c>
      <c r="I7" s="21" t="n"/>
      <c r="J7" s="21" t="n"/>
      <c r="K7" s="19" t="n"/>
      <c r="L7" s="19" t="n"/>
      <c r="M7" s="26">
        <f>IF(OR($B7="",$I7="",$J7=""),"",IFERROR(IF($J7&gt;=$I7,($J7-$I7)*24,""),""))</f>
        <v/>
      </c>
      <c r="N7" s="43">
        <f>IF(OR($B7="",$G7=""),"",IFERROR(VLOOKUP($G7,Assumptions!$A$5:$B$7,2,FALSE),""))</f>
        <v/>
      </c>
      <c r="O7" s="43">
        <f>IF(OR($B7="",$H7="",$N7=""),"",IFERROR(IF(OR($H7="Completed",$H7="Checked In"),$N7,IF($H7="No Show",$N7*Assumptions!$B$12,IF($H7="Canceled",0,""))),""))</f>
        <v/>
      </c>
      <c r="P7" s="28">
        <f>IF(COUNTA($A7:$L7,$Q7)=0,"",IFERROR(IF(OR($A7="",$B7="",$C7="",$D7="",$E7="",$F7="",$G7="",$H7=""),"Complete row",IF(COUNTIF($A$4:$A$103,$A7)&gt;1,"Check duplicate ID",IF(COUNTIFS($B$4:$B$103,$B7,$C$4:$C$103,$C7)&gt;1,"Check duplicate visit",IF(AND($I7&lt;&gt;"",$J7&lt;&gt;"",$J7&lt;=$I7),"Check times",IF(AND($H7="Completed",OR($I7="",$J7="")),"Check times",IF(AND($H7="Checked In",$I7=""),"Check check-in",IF(AND($H7="Scheduled",OR($I7&lt;&gt;"",$J7&lt;&gt;"")),"Check status",IF(AND($F7="No",OR($H7="Checked In",$H7="Completed")),"Check expected flag",IF(AND(OR($H7="Scheduled",$H7="Checked In",$H7="Completed"),OR($K7="",$L7="")),"Check assignment",IF(AND($M7&lt;&gt;"",$M7&gt;Assumptions!$B$13),"Check hours",IF(COUNTIFS($B$4:$B$103,$B7,$H$4:$H$103,"Checked In")+COUNTIFS($B$4:$B$103,$B7,$H$4:$H$103,"Completed")&gt;Assumptions!$B$11,"Check capacity",""))))))))))),"Check formula inputs"))</f>
        <v/>
      </c>
      <c r="Q7" s="25" t="inlineStr">
        <is>
          <t>No arrival was recorded.</t>
        </is>
      </c>
      <c r="U7">
        <f>Assumptions!$D$8</f>
        <v/>
      </c>
      <c r="X7">
        <f>Assumptions!$J$8</f>
        <v/>
      </c>
    </row>
    <row r="8">
      <c r="A8" s="19" t="inlineStr">
        <is>
          <t>FIC-20260908-05</t>
        </is>
      </c>
      <c r="B8" s="41" t="n">
        <v>46273</v>
      </c>
      <c r="C8" s="19" t="inlineStr">
        <is>
          <t>FIC-D005</t>
        </is>
      </c>
      <c r="D8" s="19" t="inlineStr">
        <is>
          <t>Sprout</t>
        </is>
      </c>
      <c r="E8" s="19" t="inlineStr">
        <is>
          <t>FIC-C105</t>
        </is>
      </c>
      <c r="F8" s="19" t="inlineStr">
        <is>
          <t>Yes</t>
        </is>
      </c>
      <c r="G8" s="19" t="inlineStr">
        <is>
          <t>Extended Day</t>
        </is>
      </c>
      <c r="H8" s="19" t="inlineStr">
        <is>
          <t>Completed</t>
        </is>
      </c>
      <c r="I8" s="21" t="n">
        <v>0.2916666666666667</v>
      </c>
      <c r="J8" s="21" t="n">
        <v>0.7916666666666666</v>
      </c>
      <c r="K8" s="19" t="inlineStr">
        <is>
          <t>Quiet Group</t>
        </is>
      </c>
      <c r="L8" s="19" t="inlineStr">
        <is>
          <t>Pine Team</t>
        </is>
      </c>
      <c r="M8" s="22">
        <f>IF(OR($B8="",$I8="",$J8=""),"",IFERROR(IF($J8&gt;=$I8,($J8-$I8)*24,""),""))</f>
        <v/>
      </c>
      <c r="N8" s="42">
        <f>IF(OR($B8="",$G8=""),"",IFERROR(VLOOKUP($G8,Assumptions!$A$5:$B$7,2,FALSE),""))</f>
        <v/>
      </c>
      <c r="O8" s="42">
        <f>IF(OR($B8="",$H8="",$N8=""),"",IFERROR(IF(OR($H8="Completed",$H8="Checked In"),$N8,IF($H8="No Show",$N8*Assumptions!$B$12,IF($H8="Canceled",0,""))),""))</f>
        <v/>
      </c>
      <c r="P8" s="24">
        <f>IF(COUNTA($A8:$L8,$Q8)=0,"",IFERROR(IF(OR($A8="",$B8="",$C8="",$D8="",$E8="",$F8="",$G8="",$H8=""),"Complete row",IF(COUNTIF($A$4:$A$103,$A8)&gt;1,"Check duplicate ID",IF(COUNTIFS($B$4:$B$103,$B8,$C$4:$C$103,$C8)&gt;1,"Check duplicate visit",IF(AND($I8&lt;&gt;"",$J8&lt;&gt;"",$J8&lt;=$I8),"Check times",IF(AND($H8="Completed",OR($I8="",$J8="")),"Check times",IF(AND($H8="Checked In",$I8=""),"Check check-in",IF(AND($H8="Scheduled",OR($I8&lt;&gt;"",$J8&lt;&gt;"")),"Check status",IF(AND($F8="No",OR($H8="Checked In",$H8="Completed")),"Check expected flag",IF(AND(OR($H8="Scheduled",$H8="Checked In",$H8="Completed"),OR($K8="",$L8="")),"Check assignment",IF(AND($M8&lt;&gt;"",$M8&gt;Assumptions!$B$13),"Check hours",IF(COUNTIFS($B$4:$B$103,$B8,$H$4:$H$103,"Checked In")+COUNTIFS($B$4:$B$103,$B8,$H$4:$H$103,"Completed")&gt;Assumptions!$B$11,"Check capacity",""))))))))))),"Check formula inputs"))</f>
        <v/>
      </c>
      <c r="Q8" s="25" t="inlineStr">
        <is>
          <t>Twelve-hour boundary example.</t>
        </is>
      </c>
      <c r="U8">
        <f>Assumptions!$D$9</f>
        <v/>
      </c>
    </row>
    <row r="9">
      <c r="A9" s="19" t="inlineStr">
        <is>
          <t>FIC-20260909-06</t>
        </is>
      </c>
      <c r="B9" s="41" t="n">
        <v>46274</v>
      </c>
      <c r="C9" s="19" t="inlineStr">
        <is>
          <t>FIC-D006</t>
        </is>
      </c>
      <c r="D9" s="19" t="inlineStr">
        <is>
          <t>Tinsel</t>
        </is>
      </c>
      <c r="E9" s="19" t="inlineStr">
        <is>
          <t>FIC-C106</t>
        </is>
      </c>
      <c r="F9" s="19" t="inlineStr">
        <is>
          <t>Yes</t>
        </is>
      </c>
      <c r="G9" s="19" t="inlineStr">
        <is>
          <t>Full Day</t>
        </is>
      </c>
      <c r="H9" s="19" t="inlineStr">
        <is>
          <t>Checked In</t>
        </is>
      </c>
      <c r="I9" s="21" t="n">
        <v>0.3333333333333333</v>
      </c>
      <c r="J9" s="21" t="n"/>
      <c r="K9" s="19" t="inlineStr">
        <is>
          <t>Meadow Group</t>
        </is>
      </c>
      <c r="L9" s="19" t="inlineStr">
        <is>
          <t>Maple Team</t>
        </is>
      </c>
      <c r="M9" s="26">
        <f>IF(OR($B9="",$I9="",$J9=""),"",IFERROR(IF($J9&gt;=$I9,($J9-$I9)*24,""),""))</f>
        <v/>
      </c>
      <c r="N9" s="43">
        <f>IF(OR($B9="",$G9=""),"",IFERROR(VLOOKUP($G9,Assumptions!$A$5:$B$7,2,FALSE),""))</f>
        <v/>
      </c>
      <c r="O9" s="43">
        <f>IF(OR($B9="",$H9="",$N9=""),"",IFERROR(IF(OR($H9="Completed",$H9="Checked In"),$N9,IF($H9="No Show",$N9*Assumptions!$B$12,IF($H9="Canceled",0,""))),""))</f>
        <v/>
      </c>
      <c r="P9" s="28">
        <f>IF(COUNTA($A9:$L9,$Q9)=0,"",IFERROR(IF(OR($A9="",$B9="",$C9="",$D9="",$E9="",$F9="",$G9="",$H9=""),"Complete row",IF(COUNTIF($A$4:$A$103,$A9)&gt;1,"Check duplicate ID",IF(COUNTIFS($B$4:$B$103,$B9,$C$4:$C$103,$C9)&gt;1,"Check duplicate visit",IF(AND($I9&lt;&gt;"",$J9&lt;&gt;"",$J9&lt;=$I9),"Check times",IF(AND($H9="Completed",OR($I9="",$J9="")),"Check times",IF(AND($H9="Checked In",$I9=""),"Check check-in",IF(AND($H9="Scheduled",OR($I9&lt;&gt;"",$J9&lt;&gt;"")),"Check status",IF(AND($F9="No",OR($H9="Checked In",$H9="Completed")),"Check expected flag",IF(AND(OR($H9="Scheduled",$H9="Checked In",$H9="Completed"),OR($K9="",$L9="")),"Check assignment",IF(AND($M9&lt;&gt;"",$M9&gt;Assumptions!$B$13),"Check hours",IF(COUNTIFS($B$4:$B$103,$B9,$H$4:$H$103,"Checked In")+COUNTIFS($B$4:$B$103,$B9,$H$4:$H$103,"Completed")&gt;Assumptions!$B$11,"Check capacity",""))))))))))),"Check formula inputs"))</f>
        <v/>
      </c>
      <c r="Q9" s="25" t="inlineStr">
        <is>
          <t>Check-out remains open.</t>
        </is>
      </c>
    </row>
    <row r="10">
      <c r="A10" s="19" t="inlineStr">
        <is>
          <t>FIC-20260909-07</t>
        </is>
      </c>
      <c r="B10" s="41" t="n">
        <v>46274</v>
      </c>
      <c r="C10" s="19" t="inlineStr">
        <is>
          <t>FIC-D007</t>
        </is>
      </c>
      <c r="D10" s="19" t="inlineStr">
        <is>
          <t>Pebble</t>
        </is>
      </c>
      <c r="E10" s="19" t="inlineStr">
        <is>
          <t>FIC-C107</t>
        </is>
      </c>
      <c r="F10" s="19" t="inlineStr">
        <is>
          <t>Yes</t>
        </is>
      </c>
      <c r="G10" s="19" t="inlineStr">
        <is>
          <t>Half Day</t>
        </is>
      </c>
      <c r="H10" s="19" t="inlineStr">
        <is>
          <t>Completed</t>
        </is>
      </c>
      <c r="I10" s="21" t="n">
        <v>0.3333333333333333</v>
      </c>
      <c r="J10" s="21" t="n">
        <v>0.5</v>
      </c>
      <c r="K10" s="19" t="inlineStr">
        <is>
          <t>Brook Group</t>
        </is>
      </c>
      <c r="L10" s="19" t="inlineStr">
        <is>
          <t>Cedar Team</t>
        </is>
      </c>
      <c r="M10" s="22">
        <f>IF(OR($B10="",$I10="",$J10=""),"",IFERROR(IF($J10&gt;=$I10,($J10-$I10)*24,""),""))</f>
        <v/>
      </c>
      <c r="N10" s="42">
        <f>IF(OR($B10="",$G10=""),"",IFERROR(VLOOKUP($G10,Assumptions!$A$5:$B$7,2,FALSE),""))</f>
        <v/>
      </c>
      <c r="O10" s="42">
        <f>IF(OR($B10="",$H10="",$N10=""),"",IFERROR(IF(OR($H10="Completed",$H10="Checked In"),$N10,IF($H10="No Show",$N10*Assumptions!$B$12,IF($H10="Canceled",0,""))),""))</f>
        <v/>
      </c>
      <c r="P10" s="24">
        <f>IF(COUNTA($A10:$L10,$Q10)=0,"",IFERROR(IF(OR($A10="",$B10="",$C10="",$D10="",$E10="",$F10="",$G10="",$H10=""),"Complete row",IF(COUNTIF($A$4:$A$103,$A10)&gt;1,"Check duplicate ID",IF(COUNTIFS($B$4:$B$103,$B10,$C$4:$C$103,$C10)&gt;1,"Check duplicate visit",IF(AND($I10&lt;&gt;"",$J10&lt;&gt;"",$J10&lt;=$I10),"Check times",IF(AND($H10="Completed",OR($I10="",$J10="")),"Check times",IF(AND($H10="Checked In",$I10=""),"Check check-in",IF(AND($H10="Scheduled",OR($I10&lt;&gt;"",$J10&lt;&gt;"")),"Check status",IF(AND($F10="No",OR($H10="Checked In",$H10="Completed")),"Check expected flag",IF(AND(OR($H10="Scheduled",$H10="Checked In",$H10="Completed"),OR($K10="",$L10="")),"Check assignment",IF(AND($M10&lt;&gt;"",$M10&gt;Assumptions!$B$13),"Check hours",IF(COUNTIFS($B$4:$B$103,$B10,$H$4:$H$103,"Checked In")+COUNTIFS($B$4:$B$103,$B10,$H$4:$H$103,"Completed")&gt;Assumptions!$B$11,"Check capacity",""))))))))))),"Check formula inputs"))</f>
        <v/>
      </c>
      <c r="Q10" s="25" t="inlineStr">
        <is>
          <t>Half-day pickup recorded.</t>
        </is>
      </c>
    </row>
    <row r="11">
      <c r="A11" s="19" t="inlineStr">
        <is>
          <t>FIC-20260909-08</t>
        </is>
      </c>
      <c r="B11" s="41" t="n">
        <v>46274</v>
      </c>
      <c r="C11" s="19" t="inlineStr">
        <is>
          <t>FIC-D008</t>
        </is>
      </c>
      <c r="D11" s="19" t="inlineStr">
        <is>
          <t>Banjo</t>
        </is>
      </c>
      <c r="E11" s="19" t="inlineStr">
        <is>
          <t>FIC-C108</t>
        </is>
      </c>
      <c r="F11" s="19" t="inlineStr">
        <is>
          <t>Yes</t>
        </is>
      </c>
      <c r="G11" s="19" t="inlineStr">
        <is>
          <t>Full Day</t>
        </is>
      </c>
      <c r="H11" s="19" t="inlineStr">
        <is>
          <t>Scheduled</t>
        </is>
      </c>
      <c r="I11" s="21" t="n"/>
      <c r="J11" s="21" t="n"/>
      <c r="K11" s="19" t="inlineStr">
        <is>
          <t>Quiet Group</t>
        </is>
      </c>
      <c r="L11" s="19" t="inlineStr">
        <is>
          <t>Pine Team</t>
        </is>
      </c>
      <c r="M11" s="26">
        <f>IF(OR($B11="",$I11="",$J11=""),"",IFERROR(IF($J11&gt;=$I11,($J11-$I11)*24,""),""))</f>
        <v/>
      </c>
      <c r="N11" s="43">
        <f>IF(OR($B11="",$G11=""),"",IFERROR(VLOOKUP($G11,Assumptions!$A$5:$B$7,2,FALSE),""))</f>
        <v/>
      </c>
      <c r="O11" s="43">
        <f>IF(OR($B11="",$H11="",$N11=""),"",IFERROR(IF(OR($H11="Completed",$H11="Checked In"),$N11,IF($H11="No Show",$N11*Assumptions!$B$12,IF($H11="Canceled",0,""))),""))</f>
        <v/>
      </c>
      <c r="P11" s="28">
        <f>IF(COUNTA($A11:$L11,$Q11)=0,"",IFERROR(IF(OR($A11="",$B11="",$C11="",$D11="",$E11="",$F11="",$G11="",$H11=""),"Complete row",IF(COUNTIF($A$4:$A$103,$A11)&gt;1,"Check duplicate ID",IF(COUNTIFS($B$4:$B$103,$B11,$C$4:$C$103,$C11)&gt;1,"Check duplicate visit",IF(AND($I11&lt;&gt;"",$J11&lt;&gt;"",$J11&lt;=$I11),"Check times",IF(AND($H11="Completed",OR($I11="",$J11="")),"Check times",IF(AND($H11="Checked In",$I11=""),"Check check-in",IF(AND($H11="Scheduled",OR($I11&lt;&gt;"",$J11&lt;&gt;"")),"Check status",IF(AND($F11="No",OR($H11="Checked In",$H11="Completed")),"Check expected flag",IF(AND(OR($H11="Scheduled",$H11="Checked In",$H11="Completed"),OR($K11="",$L11="")),"Check assignment",IF(AND($M11&lt;&gt;"",$M11&gt;Assumptions!$B$13),"Check hours",IF(COUNTIFS($B$4:$B$103,$B11,$H$4:$H$103,"Checked In")+COUNTIFS($B$4:$B$103,$B11,$H$4:$H$103,"Completed")&gt;Assumptions!$B$11,"Check capacity",""))))))))))),"Check formula inputs"))</f>
        <v/>
      </c>
      <c r="Q11" s="25" t="inlineStr">
        <is>
          <t>Arrival has not been recorded.</t>
        </is>
      </c>
    </row>
    <row r="12">
      <c r="A12" s="19" t="inlineStr">
        <is>
          <t>FIC-20260909-09</t>
        </is>
      </c>
      <c r="B12" s="41" t="n">
        <v>46274</v>
      </c>
      <c r="C12" s="19" t="inlineStr">
        <is>
          <t>FIC-D009</t>
        </is>
      </c>
      <c r="D12" s="19" t="inlineStr">
        <is>
          <t>Zuzu</t>
        </is>
      </c>
      <c r="E12" s="19" t="inlineStr">
        <is>
          <t>FIC-C109</t>
        </is>
      </c>
      <c r="F12" s="19" t="inlineStr">
        <is>
          <t>No</t>
        </is>
      </c>
      <c r="G12" s="19" t="inlineStr">
        <is>
          <t>Full Day</t>
        </is>
      </c>
      <c r="H12" s="19" t="inlineStr">
        <is>
          <t>Canceled</t>
        </is>
      </c>
      <c r="I12" s="21" t="n"/>
      <c r="J12" s="21" t="n"/>
      <c r="K12" s="19" t="n"/>
      <c r="L12" s="19" t="n"/>
      <c r="M12" s="22">
        <f>IF(OR($B12="",$I12="",$J12=""),"",IFERROR(IF($J12&gt;=$I12,($J12-$I12)*24,""),""))</f>
        <v/>
      </c>
      <c r="N12" s="42">
        <f>IF(OR($B12="",$G12=""),"",IFERROR(VLOOKUP($G12,Assumptions!$A$5:$B$7,2,FALSE),""))</f>
        <v/>
      </c>
      <c r="O12" s="42">
        <f>IF(OR($B12="",$H12="",$N12=""),"",IFERROR(IF(OR($H12="Completed",$H12="Checked In"),$N12,IF($H12="No Show",$N12*Assumptions!$B$12,IF($H12="Canceled",0,""))),""))</f>
        <v/>
      </c>
      <c r="P12" s="24">
        <f>IF(COUNTA($A12:$L12,$Q12)=0,"",IFERROR(IF(OR($A12="",$B12="",$C12="",$D12="",$E12="",$F12="",$G12="",$H12=""),"Complete row",IF(COUNTIF($A$4:$A$103,$A12)&gt;1,"Check duplicate ID",IF(COUNTIFS($B$4:$B$103,$B12,$C$4:$C$103,$C12)&gt;1,"Check duplicate visit",IF(AND($I12&lt;&gt;"",$J12&lt;&gt;"",$J12&lt;=$I12),"Check times",IF(AND($H12="Completed",OR($I12="",$J12="")),"Check times",IF(AND($H12="Checked In",$I12=""),"Check check-in",IF(AND($H12="Scheduled",OR($I12&lt;&gt;"",$J12&lt;&gt;"")),"Check status",IF(AND($F12="No",OR($H12="Checked In",$H12="Completed")),"Check expected flag",IF(AND(OR($H12="Scheduled",$H12="Checked In",$H12="Completed"),OR($K12="",$L12="")),"Check assignment",IF(AND($M12&lt;&gt;"",$M12&gt;Assumptions!$B$13),"Check hours",IF(COUNTIFS($B$4:$B$103,$B12,$H$4:$H$103,"Checked In")+COUNTIFS($B$4:$B$103,$B12,$H$4:$H$103,"Completed")&gt;Assumptions!$B$11,"Check capacity",""))))))))))),"Check formula inputs"))</f>
        <v/>
      </c>
      <c r="Q12" s="25" t="inlineStr">
        <is>
          <t>Cancellation retained for the daily record.</t>
        </is>
      </c>
    </row>
    <row r="13">
      <c r="A13" s="19" t="inlineStr">
        <is>
          <t>FIC-20260910-10</t>
        </is>
      </c>
      <c r="B13" s="41" t="n">
        <v>46275</v>
      </c>
      <c r="C13" s="19" t="inlineStr">
        <is>
          <t>FIC-D010</t>
        </is>
      </c>
      <c r="D13" s="19" t="inlineStr">
        <is>
          <t>Orbit</t>
        </is>
      </c>
      <c r="E13" s="19" t="inlineStr">
        <is>
          <t>FIC-C110</t>
        </is>
      </c>
      <c r="F13" s="19" t="inlineStr">
        <is>
          <t>Yes</t>
        </is>
      </c>
      <c r="G13" s="19" t="inlineStr">
        <is>
          <t>Extended Day</t>
        </is>
      </c>
      <c r="H13" s="19" t="inlineStr">
        <is>
          <t>Scheduled</t>
        </is>
      </c>
      <c r="I13" s="21" t="n"/>
      <c r="J13" s="21" t="n"/>
      <c r="K13" s="19" t="inlineStr">
        <is>
          <t>Meadow Group</t>
        </is>
      </c>
      <c r="L13" s="19" t="inlineStr">
        <is>
          <t>Maple Team</t>
        </is>
      </c>
      <c r="M13" s="26">
        <f>IF(OR($B13="",$I13="",$J13=""),"",IFERROR(IF($J13&gt;=$I13,($J13-$I13)*24,""),""))</f>
        <v/>
      </c>
      <c r="N13" s="43">
        <f>IF(OR($B13="",$G13=""),"",IFERROR(VLOOKUP($G13,Assumptions!$A$5:$B$7,2,FALSE),""))</f>
        <v/>
      </c>
      <c r="O13" s="43">
        <f>IF(OR($B13="",$H13="",$N13=""),"",IFERROR(IF(OR($H13="Completed",$H13="Checked In"),$N13,IF($H13="No Show",$N13*Assumptions!$B$12,IF($H13="Canceled",0,""))),""))</f>
        <v/>
      </c>
      <c r="P13" s="28">
        <f>IF(COUNTA($A13:$L13,$Q13)=0,"",IFERROR(IF(OR($A13="",$B13="",$C13="",$D13="",$E13="",$F13="",$G13="",$H13=""),"Complete row",IF(COUNTIF($A$4:$A$103,$A13)&gt;1,"Check duplicate ID",IF(COUNTIFS($B$4:$B$103,$B13,$C$4:$C$103,$C13)&gt;1,"Check duplicate visit",IF(AND($I13&lt;&gt;"",$J13&lt;&gt;"",$J13&lt;=$I13),"Check times",IF(AND($H13="Completed",OR($I13="",$J13="")),"Check times",IF(AND($H13="Checked In",$I13=""),"Check check-in",IF(AND($H13="Scheduled",OR($I13&lt;&gt;"",$J13&lt;&gt;"")),"Check status",IF(AND($F13="No",OR($H13="Checked In",$H13="Completed")),"Check expected flag",IF(AND(OR($H13="Scheduled",$H13="Checked In",$H13="Completed"),OR($K13="",$L13="")),"Check assignment",IF(AND($M13&lt;&gt;"",$M13&gt;Assumptions!$B$13),"Check hours",IF(COUNTIFS($B$4:$B$103,$B13,$H$4:$H$103,"Checked In")+COUNTIFS($B$4:$B$103,$B13,$H$4:$H$103,"Completed")&gt;Assumptions!$B$11,"Check capacity",""))))))))))),"Check formula inputs"))</f>
        <v/>
      </c>
      <c r="Q13" s="25" t="inlineStr">
        <is>
          <t>Future visit example.</t>
        </is>
      </c>
    </row>
    <row r="14">
      <c r="A14" s="19" t="n"/>
      <c r="B14" s="41" t="n"/>
      <c r="C14" s="19" t="n"/>
      <c r="D14" s="19" t="n"/>
      <c r="E14" s="19" t="n"/>
      <c r="F14" s="19" t="n"/>
      <c r="G14" s="19" t="n"/>
      <c r="H14" s="19" t="n"/>
      <c r="I14" s="21" t="n"/>
      <c r="J14" s="21" t="n"/>
      <c r="K14" s="19" t="n"/>
      <c r="L14" s="19" t="n"/>
      <c r="M14" s="22">
        <f>IF(OR($B14="",$I14="",$J14=""),"",IFERROR(IF($J14&gt;=$I14,($J14-$I14)*24,""),""))</f>
        <v/>
      </c>
      <c r="N14" s="42">
        <f>IF(OR($B14="",$G14=""),"",IFERROR(VLOOKUP($G14,Assumptions!$A$5:$B$7,2,FALSE),""))</f>
        <v/>
      </c>
      <c r="O14" s="42">
        <f>IF(OR($B14="",$H14="",$N14=""),"",IFERROR(IF(OR($H14="Completed",$H14="Checked In"),$N14,IF($H14="No Show",$N14*Assumptions!$B$12,IF($H14="Canceled",0,""))),""))</f>
        <v/>
      </c>
      <c r="P14" s="24">
        <f>IF(COUNTA($A14:$L14,$Q14)=0,"",IFERROR(IF(OR($A14="",$B14="",$C14="",$D14="",$E14="",$F14="",$G14="",$H14=""),"Complete row",IF(COUNTIF($A$4:$A$103,$A14)&gt;1,"Check duplicate ID",IF(COUNTIFS($B$4:$B$103,$B14,$C$4:$C$103,$C14)&gt;1,"Check duplicate visit",IF(AND($I14&lt;&gt;"",$J14&lt;&gt;"",$J14&lt;=$I14),"Check times",IF(AND($H14="Completed",OR($I14="",$J14="")),"Check times",IF(AND($H14="Checked In",$I14=""),"Check check-in",IF(AND($H14="Scheduled",OR($I14&lt;&gt;"",$J14&lt;&gt;"")),"Check status",IF(AND($F14="No",OR($H14="Checked In",$H14="Completed")),"Check expected flag",IF(AND(OR($H14="Scheduled",$H14="Checked In",$H14="Completed"),OR($K14="",$L14="")),"Check assignment",IF(AND($M14&lt;&gt;"",$M14&gt;Assumptions!$B$13),"Check hours",IF(COUNTIFS($B$4:$B$103,$B14,$H$4:$H$103,"Checked In")+COUNTIFS($B$4:$B$103,$B14,$H$4:$H$103,"Completed")&gt;Assumptions!$B$11,"Check capacity",""))))))))))),"Check formula inputs"))</f>
        <v/>
      </c>
      <c r="Q14" s="25" t="n"/>
    </row>
    <row r="15">
      <c r="A15" s="19" t="n"/>
      <c r="B15" s="41" t="n"/>
      <c r="C15" s="19" t="n"/>
      <c r="D15" s="19" t="n"/>
      <c r="E15" s="19" t="n"/>
      <c r="F15" s="19" t="n"/>
      <c r="G15" s="19" t="n"/>
      <c r="H15" s="19" t="n"/>
      <c r="I15" s="21" t="n"/>
      <c r="J15" s="21" t="n"/>
      <c r="K15" s="19" t="n"/>
      <c r="L15" s="19" t="n"/>
      <c r="M15" s="26">
        <f>IF(OR($B15="",$I15="",$J15=""),"",IFERROR(IF($J15&gt;=$I15,($J15-$I15)*24,""),""))</f>
        <v/>
      </c>
      <c r="N15" s="43">
        <f>IF(OR($B15="",$G15=""),"",IFERROR(VLOOKUP($G15,Assumptions!$A$5:$B$7,2,FALSE),""))</f>
        <v/>
      </c>
      <c r="O15" s="43">
        <f>IF(OR($B15="",$H15="",$N15=""),"",IFERROR(IF(OR($H15="Completed",$H15="Checked In"),$N15,IF($H15="No Show",$N15*Assumptions!$B$12,IF($H15="Canceled",0,""))),""))</f>
        <v/>
      </c>
      <c r="P15" s="28">
        <f>IF(COUNTA($A15:$L15,$Q15)=0,"",IFERROR(IF(OR($A15="",$B15="",$C15="",$D15="",$E15="",$F15="",$G15="",$H15=""),"Complete row",IF(COUNTIF($A$4:$A$103,$A15)&gt;1,"Check duplicate ID",IF(COUNTIFS($B$4:$B$103,$B15,$C$4:$C$103,$C15)&gt;1,"Check duplicate visit",IF(AND($I15&lt;&gt;"",$J15&lt;&gt;"",$J15&lt;=$I15),"Check times",IF(AND($H15="Completed",OR($I15="",$J15="")),"Check times",IF(AND($H15="Checked In",$I15=""),"Check check-in",IF(AND($H15="Scheduled",OR($I15&lt;&gt;"",$J15&lt;&gt;"")),"Check status",IF(AND($F15="No",OR($H15="Checked In",$H15="Completed")),"Check expected flag",IF(AND(OR($H15="Scheduled",$H15="Checked In",$H15="Completed"),OR($K15="",$L15="")),"Check assignment",IF(AND($M15&lt;&gt;"",$M15&gt;Assumptions!$B$13),"Check hours",IF(COUNTIFS($B$4:$B$103,$B15,$H$4:$H$103,"Checked In")+COUNTIFS($B$4:$B$103,$B15,$H$4:$H$103,"Completed")&gt;Assumptions!$B$11,"Check capacity",""))))))))))),"Check formula inputs"))</f>
        <v/>
      </c>
      <c r="Q15" s="25" t="n"/>
    </row>
    <row r="16">
      <c r="A16" s="19" t="n"/>
      <c r="B16" s="41" t="n"/>
      <c r="C16" s="19" t="n"/>
      <c r="D16" s="19" t="n"/>
      <c r="E16" s="19" t="n"/>
      <c r="F16" s="19" t="n"/>
      <c r="G16" s="19" t="n"/>
      <c r="H16" s="19" t="n"/>
      <c r="I16" s="21" t="n"/>
      <c r="J16" s="21" t="n"/>
      <c r="K16" s="19" t="n"/>
      <c r="L16" s="19" t="n"/>
      <c r="M16" s="22">
        <f>IF(OR($B16="",$I16="",$J16=""),"",IFERROR(IF($J16&gt;=$I16,($J16-$I16)*24,""),""))</f>
        <v/>
      </c>
      <c r="N16" s="42">
        <f>IF(OR($B16="",$G16=""),"",IFERROR(VLOOKUP($G16,Assumptions!$A$5:$B$7,2,FALSE),""))</f>
        <v/>
      </c>
      <c r="O16" s="42">
        <f>IF(OR($B16="",$H16="",$N16=""),"",IFERROR(IF(OR($H16="Completed",$H16="Checked In"),$N16,IF($H16="No Show",$N16*Assumptions!$B$12,IF($H16="Canceled",0,""))),""))</f>
        <v/>
      </c>
      <c r="P16" s="24">
        <f>IF(COUNTA($A16:$L16,$Q16)=0,"",IFERROR(IF(OR($A16="",$B16="",$C16="",$D16="",$E16="",$F16="",$G16="",$H16=""),"Complete row",IF(COUNTIF($A$4:$A$103,$A16)&gt;1,"Check duplicate ID",IF(COUNTIFS($B$4:$B$103,$B16,$C$4:$C$103,$C16)&gt;1,"Check duplicate visit",IF(AND($I16&lt;&gt;"",$J16&lt;&gt;"",$J16&lt;=$I16),"Check times",IF(AND($H16="Completed",OR($I16="",$J16="")),"Check times",IF(AND($H16="Checked In",$I16=""),"Check check-in",IF(AND($H16="Scheduled",OR($I16&lt;&gt;"",$J16&lt;&gt;"")),"Check status",IF(AND($F16="No",OR($H16="Checked In",$H16="Completed")),"Check expected flag",IF(AND(OR($H16="Scheduled",$H16="Checked In",$H16="Completed"),OR($K16="",$L16="")),"Check assignment",IF(AND($M16&lt;&gt;"",$M16&gt;Assumptions!$B$13),"Check hours",IF(COUNTIFS($B$4:$B$103,$B16,$H$4:$H$103,"Checked In")+COUNTIFS($B$4:$B$103,$B16,$H$4:$H$103,"Completed")&gt;Assumptions!$B$11,"Check capacity",""))))))))))),"Check formula inputs"))</f>
        <v/>
      </c>
      <c r="Q16" s="25" t="n"/>
    </row>
    <row r="17">
      <c r="A17" s="19" t="n"/>
      <c r="B17" s="41" t="n"/>
      <c r="C17" s="19" t="n"/>
      <c r="D17" s="19" t="n"/>
      <c r="E17" s="19" t="n"/>
      <c r="F17" s="19" t="n"/>
      <c r="G17" s="19" t="n"/>
      <c r="H17" s="19" t="n"/>
      <c r="I17" s="21" t="n"/>
      <c r="J17" s="21" t="n"/>
      <c r="K17" s="19" t="n"/>
      <c r="L17" s="19" t="n"/>
      <c r="M17" s="26">
        <f>IF(OR($B17="",$I17="",$J17=""),"",IFERROR(IF($J17&gt;=$I17,($J17-$I17)*24,""),""))</f>
        <v/>
      </c>
      <c r="N17" s="43">
        <f>IF(OR($B17="",$G17=""),"",IFERROR(VLOOKUP($G17,Assumptions!$A$5:$B$7,2,FALSE),""))</f>
        <v/>
      </c>
      <c r="O17" s="43">
        <f>IF(OR($B17="",$H17="",$N17=""),"",IFERROR(IF(OR($H17="Completed",$H17="Checked In"),$N17,IF($H17="No Show",$N17*Assumptions!$B$12,IF($H17="Canceled",0,""))),""))</f>
        <v/>
      </c>
      <c r="P17" s="28">
        <f>IF(COUNTA($A17:$L17,$Q17)=0,"",IFERROR(IF(OR($A17="",$B17="",$C17="",$D17="",$E17="",$F17="",$G17="",$H17=""),"Complete row",IF(COUNTIF($A$4:$A$103,$A17)&gt;1,"Check duplicate ID",IF(COUNTIFS($B$4:$B$103,$B17,$C$4:$C$103,$C17)&gt;1,"Check duplicate visit",IF(AND($I17&lt;&gt;"",$J17&lt;&gt;"",$J17&lt;=$I17),"Check times",IF(AND($H17="Completed",OR($I17="",$J17="")),"Check times",IF(AND($H17="Checked In",$I17=""),"Check check-in",IF(AND($H17="Scheduled",OR($I17&lt;&gt;"",$J17&lt;&gt;"")),"Check status",IF(AND($F17="No",OR($H17="Checked In",$H17="Completed")),"Check expected flag",IF(AND(OR($H17="Scheduled",$H17="Checked In",$H17="Completed"),OR($K17="",$L17="")),"Check assignment",IF(AND($M17&lt;&gt;"",$M17&gt;Assumptions!$B$13),"Check hours",IF(COUNTIFS($B$4:$B$103,$B17,$H$4:$H$103,"Checked In")+COUNTIFS($B$4:$B$103,$B17,$H$4:$H$103,"Completed")&gt;Assumptions!$B$11,"Check capacity",""))))))))))),"Check formula inputs"))</f>
        <v/>
      </c>
      <c r="Q17" s="25" t="n"/>
    </row>
    <row r="18">
      <c r="A18" s="19" t="n"/>
      <c r="B18" s="41" t="n"/>
      <c r="C18" s="19" t="n"/>
      <c r="D18" s="19" t="n"/>
      <c r="E18" s="19" t="n"/>
      <c r="F18" s="19" t="n"/>
      <c r="G18" s="19" t="n"/>
      <c r="H18" s="19" t="n"/>
      <c r="I18" s="21" t="n"/>
      <c r="J18" s="21" t="n"/>
      <c r="K18" s="19" t="n"/>
      <c r="L18" s="19" t="n"/>
      <c r="M18" s="22">
        <f>IF(OR($B18="",$I18="",$J18=""),"",IFERROR(IF($J18&gt;=$I18,($J18-$I18)*24,""),""))</f>
        <v/>
      </c>
      <c r="N18" s="42">
        <f>IF(OR($B18="",$G18=""),"",IFERROR(VLOOKUP($G18,Assumptions!$A$5:$B$7,2,FALSE),""))</f>
        <v/>
      </c>
      <c r="O18" s="42">
        <f>IF(OR($B18="",$H18="",$N18=""),"",IFERROR(IF(OR($H18="Completed",$H18="Checked In"),$N18,IF($H18="No Show",$N18*Assumptions!$B$12,IF($H18="Canceled",0,""))),""))</f>
        <v/>
      </c>
      <c r="P18" s="24">
        <f>IF(COUNTA($A18:$L18,$Q18)=0,"",IFERROR(IF(OR($A18="",$B18="",$C18="",$D18="",$E18="",$F18="",$G18="",$H18=""),"Complete row",IF(COUNTIF($A$4:$A$103,$A18)&gt;1,"Check duplicate ID",IF(COUNTIFS($B$4:$B$103,$B18,$C$4:$C$103,$C18)&gt;1,"Check duplicate visit",IF(AND($I18&lt;&gt;"",$J18&lt;&gt;"",$J18&lt;=$I18),"Check times",IF(AND($H18="Completed",OR($I18="",$J18="")),"Check times",IF(AND($H18="Checked In",$I18=""),"Check check-in",IF(AND($H18="Scheduled",OR($I18&lt;&gt;"",$J18&lt;&gt;"")),"Check status",IF(AND($F18="No",OR($H18="Checked In",$H18="Completed")),"Check expected flag",IF(AND(OR($H18="Scheduled",$H18="Checked In",$H18="Completed"),OR($K18="",$L18="")),"Check assignment",IF(AND($M18&lt;&gt;"",$M18&gt;Assumptions!$B$13),"Check hours",IF(COUNTIFS($B$4:$B$103,$B18,$H$4:$H$103,"Checked In")+COUNTIFS($B$4:$B$103,$B18,$H$4:$H$103,"Completed")&gt;Assumptions!$B$11,"Check capacity",""))))))))))),"Check formula inputs"))</f>
        <v/>
      </c>
      <c r="Q18" s="25" t="n"/>
    </row>
    <row r="19">
      <c r="A19" s="19" t="n"/>
      <c r="B19" s="41" t="n"/>
      <c r="C19" s="19" t="n"/>
      <c r="D19" s="19" t="n"/>
      <c r="E19" s="19" t="n"/>
      <c r="F19" s="19" t="n"/>
      <c r="G19" s="19" t="n"/>
      <c r="H19" s="19" t="n"/>
      <c r="I19" s="21" t="n"/>
      <c r="J19" s="21" t="n"/>
      <c r="K19" s="19" t="n"/>
      <c r="L19" s="19" t="n"/>
      <c r="M19" s="26">
        <f>IF(OR($B19="",$I19="",$J19=""),"",IFERROR(IF($J19&gt;=$I19,($J19-$I19)*24,""),""))</f>
        <v/>
      </c>
      <c r="N19" s="43">
        <f>IF(OR($B19="",$G19=""),"",IFERROR(VLOOKUP($G19,Assumptions!$A$5:$B$7,2,FALSE),""))</f>
        <v/>
      </c>
      <c r="O19" s="43">
        <f>IF(OR($B19="",$H19="",$N19=""),"",IFERROR(IF(OR($H19="Completed",$H19="Checked In"),$N19,IF($H19="No Show",$N19*Assumptions!$B$12,IF($H19="Canceled",0,""))),""))</f>
        <v/>
      </c>
      <c r="P19" s="28">
        <f>IF(COUNTA($A19:$L19,$Q19)=0,"",IFERROR(IF(OR($A19="",$B19="",$C19="",$D19="",$E19="",$F19="",$G19="",$H19=""),"Complete row",IF(COUNTIF($A$4:$A$103,$A19)&gt;1,"Check duplicate ID",IF(COUNTIFS($B$4:$B$103,$B19,$C$4:$C$103,$C19)&gt;1,"Check duplicate visit",IF(AND($I19&lt;&gt;"",$J19&lt;&gt;"",$J19&lt;=$I19),"Check times",IF(AND($H19="Completed",OR($I19="",$J19="")),"Check times",IF(AND($H19="Checked In",$I19=""),"Check check-in",IF(AND($H19="Scheduled",OR($I19&lt;&gt;"",$J19&lt;&gt;"")),"Check status",IF(AND($F19="No",OR($H19="Checked In",$H19="Completed")),"Check expected flag",IF(AND(OR($H19="Scheduled",$H19="Checked In",$H19="Completed"),OR($K19="",$L19="")),"Check assignment",IF(AND($M19&lt;&gt;"",$M19&gt;Assumptions!$B$13),"Check hours",IF(COUNTIFS($B$4:$B$103,$B19,$H$4:$H$103,"Checked In")+COUNTIFS($B$4:$B$103,$B19,$H$4:$H$103,"Completed")&gt;Assumptions!$B$11,"Check capacity",""))))))))))),"Check formula inputs"))</f>
        <v/>
      </c>
      <c r="Q19" s="25" t="n"/>
    </row>
    <row r="20">
      <c r="A20" s="19" t="n"/>
      <c r="B20" s="41" t="n"/>
      <c r="C20" s="19" t="n"/>
      <c r="D20" s="19" t="n"/>
      <c r="E20" s="19" t="n"/>
      <c r="F20" s="19" t="n"/>
      <c r="G20" s="19" t="n"/>
      <c r="H20" s="19" t="n"/>
      <c r="I20" s="21" t="n"/>
      <c r="J20" s="21" t="n"/>
      <c r="K20" s="19" t="n"/>
      <c r="L20" s="19" t="n"/>
      <c r="M20" s="22">
        <f>IF(OR($B20="",$I20="",$J20=""),"",IFERROR(IF($J20&gt;=$I20,($J20-$I20)*24,""),""))</f>
        <v/>
      </c>
      <c r="N20" s="42">
        <f>IF(OR($B20="",$G20=""),"",IFERROR(VLOOKUP($G20,Assumptions!$A$5:$B$7,2,FALSE),""))</f>
        <v/>
      </c>
      <c r="O20" s="42">
        <f>IF(OR($B20="",$H20="",$N20=""),"",IFERROR(IF(OR($H20="Completed",$H20="Checked In"),$N20,IF($H20="No Show",$N20*Assumptions!$B$12,IF($H20="Canceled",0,""))),""))</f>
        <v/>
      </c>
      <c r="P20" s="24">
        <f>IF(COUNTA($A20:$L20,$Q20)=0,"",IFERROR(IF(OR($A20="",$B20="",$C20="",$D20="",$E20="",$F20="",$G20="",$H20=""),"Complete row",IF(COUNTIF($A$4:$A$103,$A20)&gt;1,"Check duplicate ID",IF(COUNTIFS($B$4:$B$103,$B20,$C$4:$C$103,$C20)&gt;1,"Check duplicate visit",IF(AND($I20&lt;&gt;"",$J20&lt;&gt;"",$J20&lt;=$I20),"Check times",IF(AND($H20="Completed",OR($I20="",$J20="")),"Check times",IF(AND($H20="Checked In",$I20=""),"Check check-in",IF(AND($H20="Scheduled",OR($I20&lt;&gt;"",$J20&lt;&gt;"")),"Check status",IF(AND($F20="No",OR($H20="Checked In",$H20="Completed")),"Check expected flag",IF(AND(OR($H20="Scheduled",$H20="Checked In",$H20="Completed"),OR($K20="",$L20="")),"Check assignment",IF(AND($M20&lt;&gt;"",$M20&gt;Assumptions!$B$13),"Check hours",IF(COUNTIFS($B$4:$B$103,$B20,$H$4:$H$103,"Checked In")+COUNTIFS($B$4:$B$103,$B20,$H$4:$H$103,"Completed")&gt;Assumptions!$B$11,"Check capacity",""))))))))))),"Check formula inputs"))</f>
        <v/>
      </c>
      <c r="Q20" s="25" t="n"/>
    </row>
    <row r="21">
      <c r="A21" s="19" t="n"/>
      <c r="B21" s="41" t="n"/>
      <c r="C21" s="19" t="n"/>
      <c r="D21" s="19" t="n"/>
      <c r="E21" s="19" t="n"/>
      <c r="F21" s="19" t="n"/>
      <c r="G21" s="19" t="n"/>
      <c r="H21" s="19" t="n"/>
      <c r="I21" s="21" t="n"/>
      <c r="J21" s="21" t="n"/>
      <c r="K21" s="19" t="n"/>
      <c r="L21" s="19" t="n"/>
      <c r="M21" s="26">
        <f>IF(OR($B21="",$I21="",$J21=""),"",IFERROR(IF($J21&gt;=$I21,($J21-$I21)*24,""),""))</f>
        <v/>
      </c>
      <c r="N21" s="43">
        <f>IF(OR($B21="",$G21=""),"",IFERROR(VLOOKUP($G21,Assumptions!$A$5:$B$7,2,FALSE),""))</f>
        <v/>
      </c>
      <c r="O21" s="43">
        <f>IF(OR($B21="",$H21="",$N21=""),"",IFERROR(IF(OR($H21="Completed",$H21="Checked In"),$N21,IF($H21="No Show",$N21*Assumptions!$B$12,IF($H21="Canceled",0,""))),""))</f>
        <v/>
      </c>
      <c r="P21" s="28">
        <f>IF(COUNTA($A21:$L21,$Q21)=0,"",IFERROR(IF(OR($A21="",$B21="",$C21="",$D21="",$E21="",$F21="",$G21="",$H21=""),"Complete row",IF(COUNTIF($A$4:$A$103,$A21)&gt;1,"Check duplicate ID",IF(COUNTIFS($B$4:$B$103,$B21,$C$4:$C$103,$C21)&gt;1,"Check duplicate visit",IF(AND($I21&lt;&gt;"",$J21&lt;&gt;"",$J21&lt;=$I21),"Check times",IF(AND($H21="Completed",OR($I21="",$J21="")),"Check times",IF(AND($H21="Checked In",$I21=""),"Check check-in",IF(AND($H21="Scheduled",OR($I21&lt;&gt;"",$J21&lt;&gt;"")),"Check status",IF(AND($F21="No",OR($H21="Checked In",$H21="Completed")),"Check expected flag",IF(AND(OR($H21="Scheduled",$H21="Checked In",$H21="Completed"),OR($K21="",$L21="")),"Check assignment",IF(AND($M21&lt;&gt;"",$M21&gt;Assumptions!$B$13),"Check hours",IF(COUNTIFS($B$4:$B$103,$B21,$H$4:$H$103,"Checked In")+COUNTIFS($B$4:$B$103,$B21,$H$4:$H$103,"Completed")&gt;Assumptions!$B$11,"Check capacity",""))))))))))),"Check formula inputs"))</f>
        <v/>
      </c>
      <c r="Q21" s="25" t="n"/>
    </row>
    <row r="22">
      <c r="A22" s="19" t="n"/>
      <c r="B22" s="41" t="n"/>
      <c r="C22" s="19" t="n"/>
      <c r="D22" s="19" t="n"/>
      <c r="E22" s="19" t="n"/>
      <c r="F22" s="19" t="n"/>
      <c r="G22" s="19" t="n"/>
      <c r="H22" s="19" t="n"/>
      <c r="I22" s="21" t="n"/>
      <c r="J22" s="21" t="n"/>
      <c r="K22" s="19" t="n"/>
      <c r="L22" s="19" t="n"/>
      <c r="M22" s="22">
        <f>IF(OR($B22="",$I22="",$J22=""),"",IFERROR(IF($J22&gt;=$I22,($J22-$I22)*24,""),""))</f>
        <v/>
      </c>
      <c r="N22" s="42">
        <f>IF(OR($B22="",$G22=""),"",IFERROR(VLOOKUP($G22,Assumptions!$A$5:$B$7,2,FALSE),""))</f>
        <v/>
      </c>
      <c r="O22" s="42">
        <f>IF(OR($B22="",$H22="",$N22=""),"",IFERROR(IF(OR($H22="Completed",$H22="Checked In"),$N22,IF($H22="No Show",$N22*Assumptions!$B$12,IF($H22="Canceled",0,""))),""))</f>
        <v/>
      </c>
      <c r="P22" s="24">
        <f>IF(COUNTA($A22:$L22,$Q22)=0,"",IFERROR(IF(OR($A22="",$B22="",$C22="",$D22="",$E22="",$F22="",$G22="",$H22=""),"Complete row",IF(COUNTIF($A$4:$A$103,$A22)&gt;1,"Check duplicate ID",IF(COUNTIFS($B$4:$B$103,$B22,$C$4:$C$103,$C22)&gt;1,"Check duplicate visit",IF(AND($I22&lt;&gt;"",$J22&lt;&gt;"",$J22&lt;=$I22),"Check times",IF(AND($H22="Completed",OR($I22="",$J22="")),"Check times",IF(AND($H22="Checked In",$I22=""),"Check check-in",IF(AND($H22="Scheduled",OR($I22&lt;&gt;"",$J22&lt;&gt;"")),"Check status",IF(AND($F22="No",OR($H22="Checked In",$H22="Completed")),"Check expected flag",IF(AND(OR($H22="Scheduled",$H22="Checked In",$H22="Completed"),OR($K22="",$L22="")),"Check assignment",IF(AND($M22&lt;&gt;"",$M22&gt;Assumptions!$B$13),"Check hours",IF(COUNTIFS($B$4:$B$103,$B22,$H$4:$H$103,"Checked In")+COUNTIFS($B$4:$B$103,$B22,$H$4:$H$103,"Completed")&gt;Assumptions!$B$11,"Check capacity",""))))))))))),"Check formula inputs"))</f>
        <v/>
      </c>
      <c r="Q22" s="25" t="n"/>
    </row>
    <row r="23">
      <c r="A23" s="19" t="n"/>
      <c r="B23" s="41" t="n"/>
      <c r="C23" s="19" t="n"/>
      <c r="D23" s="19" t="n"/>
      <c r="E23" s="19" t="n"/>
      <c r="F23" s="19" t="n"/>
      <c r="G23" s="19" t="n"/>
      <c r="H23" s="19" t="n"/>
      <c r="I23" s="21" t="n"/>
      <c r="J23" s="21" t="n"/>
      <c r="K23" s="19" t="n"/>
      <c r="L23" s="19" t="n"/>
      <c r="M23" s="26">
        <f>IF(OR($B23="",$I23="",$J23=""),"",IFERROR(IF($J23&gt;=$I23,($J23-$I23)*24,""),""))</f>
        <v/>
      </c>
      <c r="N23" s="43">
        <f>IF(OR($B23="",$G23=""),"",IFERROR(VLOOKUP($G23,Assumptions!$A$5:$B$7,2,FALSE),""))</f>
        <v/>
      </c>
      <c r="O23" s="43">
        <f>IF(OR($B23="",$H23="",$N23=""),"",IFERROR(IF(OR($H23="Completed",$H23="Checked In"),$N23,IF($H23="No Show",$N23*Assumptions!$B$12,IF($H23="Canceled",0,""))),""))</f>
        <v/>
      </c>
      <c r="P23" s="28">
        <f>IF(COUNTA($A23:$L23,$Q23)=0,"",IFERROR(IF(OR($A23="",$B23="",$C23="",$D23="",$E23="",$F23="",$G23="",$H23=""),"Complete row",IF(COUNTIF($A$4:$A$103,$A23)&gt;1,"Check duplicate ID",IF(COUNTIFS($B$4:$B$103,$B23,$C$4:$C$103,$C23)&gt;1,"Check duplicate visit",IF(AND($I23&lt;&gt;"",$J23&lt;&gt;"",$J23&lt;=$I23),"Check times",IF(AND($H23="Completed",OR($I23="",$J23="")),"Check times",IF(AND($H23="Checked In",$I23=""),"Check check-in",IF(AND($H23="Scheduled",OR($I23&lt;&gt;"",$J23&lt;&gt;"")),"Check status",IF(AND($F23="No",OR($H23="Checked In",$H23="Completed")),"Check expected flag",IF(AND(OR($H23="Scheduled",$H23="Checked In",$H23="Completed"),OR($K23="",$L23="")),"Check assignment",IF(AND($M23&lt;&gt;"",$M23&gt;Assumptions!$B$13),"Check hours",IF(COUNTIFS($B$4:$B$103,$B23,$H$4:$H$103,"Checked In")+COUNTIFS($B$4:$B$103,$B23,$H$4:$H$103,"Completed")&gt;Assumptions!$B$11,"Check capacity",""))))))))))),"Check formula inputs"))</f>
        <v/>
      </c>
      <c r="Q23" s="25" t="n"/>
    </row>
    <row r="24">
      <c r="A24" s="19" t="n"/>
      <c r="B24" s="41" t="n"/>
      <c r="C24" s="19" t="n"/>
      <c r="D24" s="19" t="n"/>
      <c r="E24" s="19" t="n"/>
      <c r="F24" s="19" t="n"/>
      <c r="G24" s="19" t="n"/>
      <c r="H24" s="19" t="n"/>
      <c r="I24" s="21" t="n"/>
      <c r="J24" s="21" t="n"/>
      <c r="K24" s="19" t="n"/>
      <c r="L24" s="19" t="n"/>
      <c r="M24" s="22">
        <f>IF(OR($B24="",$I24="",$J24=""),"",IFERROR(IF($J24&gt;=$I24,($J24-$I24)*24,""),""))</f>
        <v/>
      </c>
      <c r="N24" s="42">
        <f>IF(OR($B24="",$G24=""),"",IFERROR(VLOOKUP($G24,Assumptions!$A$5:$B$7,2,FALSE),""))</f>
        <v/>
      </c>
      <c r="O24" s="42">
        <f>IF(OR($B24="",$H24="",$N24=""),"",IFERROR(IF(OR($H24="Completed",$H24="Checked In"),$N24,IF($H24="No Show",$N24*Assumptions!$B$12,IF($H24="Canceled",0,""))),""))</f>
        <v/>
      </c>
      <c r="P24" s="24">
        <f>IF(COUNTA($A24:$L24,$Q24)=0,"",IFERROR(IF(OR($A24="",$B24="",$C24="",$D24="",$E24="",$F24="",$G24="",$H24=""),"Complete row",IF(COUNTIF($A$4:$A$103,$A24)&gt;1,"Check duplicate ID",IF(COUNTIFS($B$4:$B$103,$B24,$C$4:$C$103,$C24)&gt;1,"Check duplicate visit",IF(AND($I24&lt;&gt;"",$J24&lt;&gt;"",$J24&lt;=$I24),"Check times",IF(AND($H24="Completed",OR($I24="",$J24="")),"Check times",IF(AND($H24="Checked In",$I24=""),"Check check-in",IF(AND($H24="Scheduled",OR($I24&lt;&gt;"",$J24&lt;&gt;"")),"Check status",IF(AND($F24="No",OR($H24="Checked In",$H24="Completed")),"Check expected flag",IF(AND(OR($H24="Scheduled",$H24="Checked In",$H24="Completed"),OR($K24="",$L24="")),"Check assignment",IF(AND($M24&lt;&gt;"",$M24&gt;Assumptions!$B$13),"Check hours",IF(COUNTIFS($B$4:$B$103,$B24,$H$4:$H$103,"Checked In")+COUNTIFS($B$4:$B$103,$B24,$H$4:$H$103,"Completed")&gt;Assumptions!$B$11,"Check capacity",""))))))))))),"Check formula inputs"))</f>
        <v/>
      </c>
      <c r="Q24" s="25" t="n"/>
    </row>
    <row r="25">
      <c r="A25" s="19" t="n"/>
      <c r="B25" s="41" t="n"/>
      <c r="C25" s="19" t="n"/>
      <c r="D25" s="19" t="n"/>
      <c r="E25" s="19" t="n"/>
      <c r="F25" s="19" t="n"/>
      <c r="G25" s="19" t="n"/>
      <c r="H25" s="19" t="n"/>
      <c r="I25" s="21" t="n"/>
      <c r="J25" s="21" t="n"/>
      <c r="K25" s="19" t="n"/>
      <c r="L25" s="19" t="n"/>
      <c r="M25" s="26">
        <f>IF(OR($B25="",$I25="",$J25=""),"",IFERROR(IF($J25&gt;=$I25,($J25-$I25)*24,""),""))</f>
        <v/>
      </c>
      <c r="N25" s="43">
        <f>IF(OR($B25="",$G25=""),"",IFERROR(VLOOKUP($G25,Assumptions!$A$5:$B$7,2,FALSE),""))</f>
        <v/>
      </c>
      <c r="O25" s="43">
        <f>IF(OR($B25="",$H25="",$N25=""),"",IFERROR(IF(OR($H25="Completed",$H25="Checked In"),$N25,IF($H25="No Show",$N25*Assumptions!$B$12,IF($H25="Canceled",0,""))),""))</f>
        <v/>
      </c>
      <c r="P25" s="28">
        <f>IF(COUNTA($A25:$L25,$Q25)=0,"",IFERROR(IF(OR($A25="",$B25="",$C25="",$D25="",$E25="",$F25="",$G25="",$H25=""),"Complete row",IF(COUNTIF($A$4:$A$103,$A25)&gt;1,"Check duplicate ID",IF(COUNTIFS($B$4:$B$103,$B25,$C$4:$C$103,$C25)&gt;1,"Check duplicate visit",IF(AND($I25&lt;&gt;"",$J25&lt;&gt;"",$J25&lt;=$I25),"Check times",IF(AND($H25="Completed",OR($I25="",$J25="")),"Check times",IF(AND($H25="Checked In",$I25=""),"Check check-in",IF(AND($H25="Scheduled",OR($I25&lt;&gt;"",$J25&lt;&gt;"")),"Check status",IF(AND($F25="No",OR($H25="Checked In",$H25="Completed")),"Check expected flag",IF(AND(OR($H25="Scheduled",$H25="Checked In",$H25="Completed"),OR($K25="",$L25="")),"Check assignment",IF(AND($M25&lt;&gt;"",$M25&gt;Assumptions!$B$13),"Check hours",IF(COUNTIFS($B$4:$B$103,$B25,$H$4:$H$103,"Checked In")+COUNTIFS($B$4:$B$103,$B25,$H$4:$H$103,"Completed")&gt;Assumptions!$B$11,"Check capacity",""))))))))))),"Check formula inputs"))</f>
        <v/>
      </c>
      <c r="Q25" s="25" t="n"/>
    </row>
    <row r="26">
      <c r="A26" s="19" t="n"/>
      <c r="B26" s="41" t="n"/>
      <c r="C26" s="19" t="n"/>
      <c r="D26" s="19" t="n"/>
      <c r="E26" s="19" t="n"/>
      <c r="F26" s="19" t="n"/>
      <c r="G26" s="19" t="n"/>
      <c r="H26" s="19" t="n"/>
      <c r="I26" s="21" t="n"/>
      <c r="J26" s="21" t="n"/>
      <c r="K26" s="19" t="n"/>
      <c r="L26" s="19" t="n"/>
      <c r="M26" s="22">
        <f>IF(OR($B26="",$I26="",$J26=""),"",IFERROR(IF($J26&gt;=$I26,($J26-$I26)*24,""),""))</f>
        <v/>
      </c>
      <c r="N26" s="42">
        <f>IF(OR($B26="",$G26=""),"",IFERROR(VLOOKUP($G26,Assumptions!$A$5:$B$7,2,FALSE),""))</f>
        <v/>
      </c>
      <c r="O26" s="42">
        <f>IF(OR($B26="",$H26="",$N26=""),"",IFERROR(IF(OR($H26="Completed",$H26="Checked In"),$N26,IF($H26="No Show",$N26*Assumptions!$B$12,IF($H26="Canceled",0,""))),""))</f>
        <v/>
      </c>
      <c r="P26" s="24">
        <f>IF(COUNTA($A26:$L26,$Q26)=0,"",IFERROR(IF(OR($A26="",$B26="",$C26="",$D26="",$E26="",$F26="",$G26="",$H26=""),"Complete row",IF(COUNTIF($A$4:$A$103,$A26)&gt;1,"Check duplicate ID",IF(COUNTIFS($B$4:$B$103,$B26,$C$4:$C$103,$C26)&gt;1,"Check duplicate visit",IF(AND($I26&lt;&gt;"",$J26&lt;&gt;"",$J26&lt;=$I26),"Check times",IF(AND($H26="Completed",OR($I26="",$J26="")),"Check times",IF(AND($H26="Checked In",$I26=""),"Check check-in",IF(AND($H26="Scheduled",OR($I26&lt;&gt;"",$J26&lt;&gt;"")),"Check status",IF(AND($F26="No",OR($H26="Checked In",$H26="Completed")),"Check expected flag",IF(AND(OR($H26="Scheduled",$H26="Checked In",$H26="Completed"),OR($K26="",$L26="")),"Check assignment",IF(AND($M26&lt;&gt;"",$M26&gt;Assumptions!$B$13),"Check hours",IF(COUNTIFS($B$4:$B$103,$B26,$H$4:$H$103,"Checked In")+COUNTIFS($B$4:$B$103,$B26,$H$4:$H$103,"Completed")&gt;Assumptions!$B$11,"Check capacity",""))))))))))),"Check formula inputs"))</f>
        <v/>
      </c>
      <c r="Q26" s="25" t="n"/>
    </row>
    <row r="27">
      <c r="A27" s="19" t="n"/>
      <c r="B27" s="41" t="n"/>
      <c r="C27" s="19" t="n"/>
      <c r="D27" s="19" t="n"/>
      <c r="E27" s="19" t="n"/>
      <c r="F27" s="19" t="n"/>
      <c r="G27" s="19" t="n"/>
      <c r="H27" s="19" t="n"/>
      <c r="I27" s="21" t="n"/>
      <c r="J27" s="21" t="n"/>
      <c r="K27" s="19" t="n"/>
      <c r="L27" s="19" t="n"/>
      <c r="M27" s="26">
        <f>IF(OR($B27="",$I27="",$J27=""),"",IFERROR(IF($J27&gt;=$I27,($J27-$I27)*24,""),""))</f>
        <v/>
      </c>
      <c r="N27" s="43">
        <f>IF(OR($B27="",$G27=""),"",IFERROR(VLOOKUP($G27,Assumptions!$A$5:$B$7,2,FALSE),""))</f>
        <v/>
      </c>
      <c r="O27" s="43">
        <f>IF(OR($B27="",$H27="",$N27=""),"",IFERROR(IF(OR($H27="Completed",$H27="Checked In"),$N27,IF($H27="No Show",$N27*Assumptions!$B$12,IF($H27="Canceled",0,""))),""))</f>
        <v/>
      </c>
      <c r="P27" s="28">
        <f>IF(COUNTA($A27:$L27,$Q27)=0,"",IFERROR(IF(OR($A27="",$B27="",$C27="",$D27="",$E27="",$F27="",$G27="",$H27=""),"Complete row",IF(COUNTIF($A$4:$A$103,$A27)&gt;1,"Check duplicate ID",IF(COUNTIFS($B$4:$B$103,$B27,$C$4:$C$103,$C27)&gt;1,"Check duplicate visit",IF(AND($I27&lt;&gt;"",$J27&lt;&gt;"",$J27&lt;=$I27),"Check times",IF(AND($H27="Completed",OR($I27="",$J27="")),"Check times",IF(AND($H27="Checked In",$I27=""),"Check check-in",IF(AND($H27="Scheduled",OR($I27&lt;&gt;"",$J27&lt;&gt;"")),"Check status",IF(AND($F27="No",OR($H27="Checked In",$H27="Completed")),"Check expected flag",IF(AND(OR($H27="Scheduled",$H27="Checked In",$H27="Completed"),OR($K27="",$L27="")),"Check assignment",IF(AND($M27&lt;&gt;"",$M27&gt;Assumptions!$B$13),"Check hours",IF(COUNTIFS($B$4:$B$103,$B27,$H$4:$H$103,"Checked In")+COUNTIFS($B$4:$B$103,$B27,$H$4:$H$103,"Completed")&gt;Assumptions!$B$11,"Check capacity",""))))))))))),"Check formula inputs"))</f>
        <v/>
      </c>
      <c r="Q27" s="25" t="n"/>
    </row>
    <row r="28">
      <c r="A28" s="19" t="n"/>
      <c r="B28" s="41" t="n"/>
      <c r="C28" s="19" t="n"/>
      <c r="D28" s="19" t="n"/>
      <c r="E28" s="19" t="n"/>
      <c r="F28" s="19" t="n"/>
      <c r="G28" s="19" t="n"/>
      <c r="H28" s="19" t="n"/>
      <c r="I28" s="21" t="n"/>
      <c r="J28" s="21" t="n"/>
      <c r="K28" s="19" t="n"/>
      <c r="L28" s="19" t="n"/>
      <c r="M28" s="22">
        <f>IF(OR($B28="",$I28="",$J28=""),"",IFERROR(IF($J28&gt;=$I28,($J28-$I28)*24,""),""))</f>
        <v/>
      </c>
      <c r="N28" s="42">
        <f>IF(OR($B28="",$G28=""),"",IFERROR(VLOOKUP($G28,Assumptions!$A$5:$B$7,2,FALSE),""))</f>
        <v/>
      </c>
      <c r="O28" s="42">
        <f>IF(OR($B28="",$H28="",$N28=""),"",IFERROR(IF(OR($H28="Completed",$H28="Checked In"),$N28,IF($H28="No Show",$N28*Assumptions!$B$12,IF($H28="Canceled",0,""))),""))</f>
        <v/>
      </c>
      <c r="P28" s="24">
        <f>IF(COUNTA($A28:$L28,$Q28)=0,"",IFERROR(IF(OR($A28="",$B28="",$C28="",$D28="",$E28="",$F28="",$G28="",$H28=""),"Complete row",IF(COUNTIF($A$4:$A$103,$A28)&gt;1,"Check duplicate ID",IF(COUNTIFS($B$4:$B$103,$B28,$C$4:$C$103,$C28)&gt;1,"Check duplicate visit",IF(AND($I28&lt;&gt;"",$J28&lt;&gt;"",$J28&lt;=$I28),"Check times",IF(AND($H28="Completed",OR($I28="",$J28="")),"Check times",IF(AND($H28="Checked In",$I28=""),"Check check-in",IF(AND($H28="Scheduled",OR($I28&lt;&gt;"",$J28&lt;&gt;"")),"Check status",IF(AND($F28="No",OR($H28="Checked In",$H28="Completed")),"Check expected flag",IF(AND(OR($H28="Scheduled",$H28="Checked In",$H28="Completed"),OR($K28="",$L28="")),"Check assignment",IF(AND($M28&lt;&gt;"",$M28&gt;Assumptions!$B$13),"Check hours",IF(COUNTIFS($B$4:$B$103,$B28,$H$4:$H$103,"Checked In")+COUNTIFS($B$4:$B$103,$B28,$H$4:$H$103,"Completed")&gt;Assumptions!$B$11,"Check capacity",""))))))))))),"Check formula inputs"))</f>
        <v/>
      </c>
      <c r="Q28" s="25" t="n"/>
    </row>
    <row r="29">
      <c r="A29" s="19" t="n"/>
      <c r="B29" s="41" t="n"/>
      <c r="C29" s="19" t="n"/>
      <c r="D29" s="19" t="n"/>
      <c r="E29" s="19" t="n"/>
      <c r="F29" s="19" t="n"/>
      <c r="G29" s="19" t="n"/>
      <c r="H29" s="19" t="n"/>
      <c r="I29" s="21" t="n"/>
      <c r="J29" s="21" t="n"/>
      <c r="K29" s="19" t="n"/>
      <c r="L29" s="19" t="n"/>
      <c r="M29" s="26">
        <f>IF(OR($B29="",$I29="",$J29=""),"",IFERROR(IF($J29&gt;=$I29,($J29-$I29)*24,""),""))</f>
        <v/>
      </c>
      <c r="N29" s="43">
        <f>IF(OR($B29="",$G29=""),"",IFERROR(VLOOKUP($G29,Assumptions!$A$5:$B$7,2,FALSE),""))</f>
        <v/>
      </c>
      <c r="O29" s="43">
        <f>IF(OR($B29="",$H29="",$N29=""),"",IFERROR(IF(OR($H29="Completed",$H29="Checked In"),$N29,IF($H29="No Show",$N29*Assumptions!$B$12,IF($H29="Canceled",0,""))),""))</f>
        <v/>
      </c>
      <c r="P29" s="28">
        <f>IF(COUNTA($A29:$L29,$Q29)=0,"",IFERROR(IF(OR($A29="",$B29="",$C29="",$D29="",$E29="",$F29="",$G29="",$H29=""),"Complete row",IF(COUNTIF($A$4:$A$103,$A29)&gt;1,"Check duplicate ID",IF(COUNTIFS($B$4:$B$103,$B29,$C$4:$C$103,$C29)&gt;1,"Check duplicate visit",IF(AND($I29&lt;&gt;"",$J29&lt;&gt;"",$J29&lt;=$I29),"Check times",IF(AND($H29="Completed",OR($I29="",$J29="")),"Check times",IF(AND($H29="Checked In",$I29=""),"Check check-in",IF(AND($H29="Scheduled",OR($I29&lt;&gt;"",$J29&lt;&gt;"")),"Check status",IF(AND($F29="No",OR($H29="Checked In",$H29="Completed")),"Check expected flag",IF(AND(OR($H29="Scheduled",$H29="Checked In",$H29="Completed"),OR($K29="",$L29="")),"Check assignment",IF(AND($M29&lt;&gt;"",$M29&gt;Assumptions!$B$13),"Check hours",IF(COUNTIFS($B$4:$B$103,$B29,$H$4:$H$103,"Checked In")+COUNTIFS($B$4:$B$103,$B29,$H$4:$H$103,"Completed")&gt;Assumptions!$B$11,"Check capacity",""))))))))))),"Check formula inputs"))</f>
        <v/>
      </c>
      <c r="Q29" s="25" t="n"/>
    </row>
    <row r="30">
      <c r="A30" s="19" t="n"/>
      <c r="B30" s="41" t="n"/>
      <c r="C30" s="19" t="n"/>
      <c r="D30" s="19" t="n"/>
      <c r="E30" s="19" t="n"/>
      <c r="F30" s="19" t="n"/>
      <c r="G30" s="19" t="n"/>
      <c r="H30" s="19" t="n"/>
      <c r="I30" s="21" t="n"/>
      <c r="J30" s="21" t="n"/>
      <c r="K30" s="19" t="n"/>
      <c r="L30" s="19" t="n"/>
      <c r="M30" s="22">
        <f>IF(OR($B30="",$I30="",$J30=""),"",IFERROR(IF($J30&gt;=$I30,($J30-$I30)*24,""),""))</f>
        <v/>
      </c>
      <c r="N30" s="42">
        <f>IF(OR($B30="",$G30=""),"",IFERROR(VLOOKUP($G30,Assumptions!$A$5:$B$7,2,FALSE),""))</f>
        <v/>
      </c>
      <c r="O30" s="42">
        <f>IF(OR($B30="",$H30="",$N30=""),"",IFERROR(IF(OR($H30="Completed",$H30="Checked In"),$N30,IF($H30="No Show",$N30*Assumptions!$B$12,IF($H30="Canceled",0,""))),""))</f>
        <v/>
      </c>
      <c r="P30" s="24">
        <f>IF(COUNTA($A30:$L30,$Q30)=0,"",IFERROR(IF(OR($A30="",$B30="",$C30="",$D30="",$E30="",$F30="",$G30="",$H30=""),"Complete row",IF(COUNTIF($A$4:$A$103,$A30)&gt;1,"Check duplicate ID",IF(COUNTIFS($B$4:$B$103,$B30,$C$4:$C$103,$C30)&gt;1,"Check duplicate visit",IF(AND($I30&lt;&gt;"",$J30&lt;&gt;"",$J30&lt;=$I30),"Check times",IF(AND($H30="Completed",OR($I30="",$J30="")),"Check times",IF(AND($H30="Checked In",$I30=""),"Check check-in",IF(AND($H30="Scheduled",OR($I30&lt;&gt;"",$J30&lt;&gt;"")),"Check status",IF(AND($F30="No",OR($H30="Checked In",$H30="Completed")),"Check expected flag",IF(AND(OR($H30="Scheduled",$H30="Checked In",$H30="Completed"),OR($K30="",$L30="")),"Check assignment",IF(AND($M30&lt;&gt;"",$M30&gt;Assumptions!$B$13),"Check hours",IF(COUNTIFS($B$4:$B$103,$B30,$H$4:$H$103,"Checked In")+COUNTIFS($B$4:$B$103,$B30,$H$4:$H$103,"Completed")&gt;Assumptions!$B$11,"Check capacity",""))))))))))),"Check formula inputs"))</f>
        <v/>
      </c>
      <c r="Q30" s="25" t="n"/>
    </row>
    <row r="31">
      <c r="A31" s="19" t="n"/>
      <c r="B31" s="41" t="n"/>
      <c r="C31" s="19" t="n"/>
      <c r="D31" s="19" t="n"/>
      <c r="E31" s="19" t="n"/>
      <c r="F31" s="19" t="n"/>
      <c r="G31" s="19" t="n"/>
      <c r="H31" s="19" t="n"/>
      <c r="I31" s="21" t="n"/>
      <c r="J31" s="21" t="n"/>
      <c r="K31" s="19" t="n"/>
      <c r="L31" s="19" t="n"/>
      <c r="M31" s="26">
        <f>IF(OR($B31="",$I31="",$J31=""),"",IFERROR(IF($J31&gt;=$I31,($J31-$I31)*24,""),""))</f>
        <v/>
      </c>
      <c r="N31" s="43">
        <f>IF(OR($B31="",$G31=""),"",IFERROR(VLOOKUP($G31,Assumptions!$A$5:$B$7,2,FALSE),""))</f>
        <v/>
      </c>
      <c r="O31" s="43">
        <f>IF(OR($B31="",$H31="",$N31=""),"",IFERROR(IF(OR($H31="Completed",$H31="Checked In"),$N31,IF($H31="No Show",$N31*Assumptions!$B$12,IF($H31="Canceled",0,""))),""))</f>
        <v/>
      </c>
      <c r="P31" s="28">
        <f>IF(COUNTA($A31:$L31,$Q31)=0,"",IFERROR(IF(OR($A31="",$B31="",$C31="",$D31="",$E31="",$F31="",$G31="",$H31=""),"Complete row",IF(COUNTIF($A$4:$A$103,$A31)&gt;1,"Check duplicate ID",IF(COUNTIFS($B$4:$B$103,$B31,$C$4:$C$103,$C31)&gt;1,"Check duplicate visit",IF(AND($I31&lt;&gt;"",$J31&lt;&gt;"",$J31&lt;=$I31),"Check times",IF(AND($H31="Completed",OR($I31="",$J31="")),"Check times",IF(AND($H31="Checked In",$I31=""),"Check check-in",IF(AND($H31="Scheduled",OR($I31&lt;&gt;"",$J31&lt;&gt;"")),"Check status",IF(AND($F31="No",OR($H31="Checked In",$H31="Completed")),"Check expected flag",IF(AND(OR($H31="Scheduled",$H31="Checked In",$H31="Completed"),OR($K31="",$L31="")),"Check assignment",IF(AND($M31&lt;&gt;"",$M31&gt;Assumptions!$B$13),"Check hours",IF(COUNTIFS($B$4:$B$103,$B31,$H$4:$H$103,"Checked In")+COUNTIFS($B$4:$B$103,$B31,$H$4:$H$103,"Completed")&gt;Assumptions!$B$11,"Check capacity",""))))))))))),"Check formula inputs"))</f>
        <v/>
      </c>
      <c r="Q31" s="25" t="n"/>
    </row>
    <row r="32">
      <c r="A32" s="19" t="n"/>
      <c r="B32" s="41" t="n"/>
      <c r="C32" s="19" t="n"/>
      <c r="D32" s="19" t="n"/>
      <c r="E32" s="19" t="n"/>
      <c r="F32" s="19" t="n"/>
      <c r="G32" s="19" t="n"/>
      <c r="H32" s="19" t="n"/>
      <c r="I32" s="21" t="n"/>
      <c r="J32" s="21" t="n"/>
      <c r="K32" s="19" t="n"/>
      <c r="L32" s="19" t="n"/>
      <c r="M32" s="22">
        <f>IF(OR($B32="",$I32="",$J32=""),"",IFERROR(IF($J32&gt;=$I32,($J32-$I32)*24,""),""))</f>
        <v/>
      </c>
      <c r="N32" s="42">
        <f>IF(OR($B32="",$G32=""),"",IFERROR(VLOOKUP($G32,Assumptions!$A$5:$B$7,2,FALSE),""))</f>
        <v/>
      </c>
      <c r="O32" s="42">
        <f>IF(OR($B32="",$H32="",$N32=""),"",IFERROR(IF(OR($H32="Completed",$H32="Checked In"),$N32,IF($H32="No Show",$N32*Assumptions!$B$12,IF($H32="Canceled",0,""))),""))</f>
        <v/>
      </c>
      <c r="P32" s="24">
        <f>IF(COUNTA($A32:$L32,$Q32)=0,"",IFERROR(IF(OR($A32="",$B32="",$C32="",$D32="",$E32="",$F32="",$G32="",$H32=""),"Complete row",IF(COUNTIF($A$4:$A$103,$A32)&gt;1,"Check duplicate ID",IF(COUNTIFS($B$4:$B$103,$B32,$C$4:$C$103,$C32)&gt;1,"Check duplicate visit",IF(AND($I32&lt;&gt;"",$J32&lt;&gt;"",$J32&lt;=$I32),"Check times",IF(AND($H32="Completed",OR($I32="",$J32="")),"Check times",IF(AND($H32="Checked In",$I32=""),"Check check-in",IF(AND($H32="Scheduled",OR($I32&lt;&gt;"",$J32&lt;&gt;"")),"Check status",IF(AND($F32="No",OR($H32="Checked In",$H32="Completed")),"Check expected flag",IF(AND(OR($H32="Scheduled",$H32="Checked In",$H32="Completed"),OR($K32="",$L32="")),"Check assignment",IF(AND($M32&lt;&gt;"",$M32&gt;Assumptions!$B$13),"Check hours",IF(COUNTIFS($B$4:$B$103,$B32,$H$4:$H$103,"Checked In")+COUNTIFS($B$4:$B$103,$B32,$H$4:$H$103,"Completed")&gt;Assumptions!$B$11,"Check capacity",""))))))))))),"Check formula inputs"))</f>
        <v/>
      </c>
      <c r="Q32" s="25" t="n"/>
    </row>
    <row r="33">
      <c r="A33" s="19" t="n"/>
      <c r="B33" s="41" t="n"/>
      <c r="C33" s="19" t="n"/>
      <c r="D33" s="19" t="n"/>
      <c r="E33" s="19" t="n"/>
      <c r="F33" s="19" t="n"/>
      <c r="G33" s="19" t="n"/>
      <c r="H33" s="19" t="n"/>
      <c r="I33" s="21" t="n"/>
      <c r="J33" s="21" t="n"/>
      <c r="K33" s="19" t="n"/>
      <c r="L33" s="19" t="n"/>
      <c r="M33" s="26">
        <f>IF(OR($B33="",$I33="",$J33=""),"",IFERROR(IF($J33&gt;=$I33,($J33-$I33)*24,""),""))</f>
        <v/>
      </c>
      <c r="N33" s="43">
        <f>IF(OR($B33="",$G33=""),"",IFERROR(VLOOKUP($G33,Assumptions!$A$5:$B$7,2,FALSE),""))</f>
        <v/>
      </c>
      <c r="O33" s="43">
        <f>IF(OR($B33="",$H33="",$N33=""),"",IFERROR(IF(OR($H33="Completed",$H33="Checked In"),$N33,IF($H33="No Show",$N33*Assumptions!$B$12,IF($H33="Canceled",0,""))),""))</f>
        <v/>
      </c>
      <c r="P33" s="28">
        <f>IF(COUNTA($A33:$L33,$Q33)=0,"",IFERROR(IF(OR($A33="",$B33="",$C33="",$D33="",$E33="",$F33="",$G33="",$H33=""),"Complete row",IF(COUNTIF($A$4:$A$103,$A33)&gt;1,"Check duplicate ID",IF(COUNTIFS($B$4:$B$103,$B33,$C$4:$C$103,$C33)&gt;1,"Check duplicate visit",IF(AND($I33&lt;&gt;"",$J33&lt;&gt;"",$J33&lt;=$I33),"Check times",IF(AND($H33="Completed",OR($I33="",$J33="")),"Check times",IF(AND($H33="Checked In",$I33=""),"Check check-in",IF(AND($H33="Scheduled",OR($I33&lt;&gt;"",$J33&lt;&gt;"")),"Check status",IF(AND($F33="No",OR($H33="Checked In",$H33="Completed")),"Check expected flag",IF(AND(OR($H33="Scheduled",$H33="Checked In",$H33="Completed"),OR($K33="",$L33="")),"Check assignment",IF(AND($M33&lt;&gt;"",$M33&gt;Assumptions!$B$13),"Check hours",IF(COUNTIFS($B$4:$B$103,$B33,$H$4:$H$103,"Checked In")+COUNTIFS($B$4:$B$103,$B33,$H$4:$H$103,"Completed")&gt;Assumptions!$B$11,"Check capacity",""))))))))))),"Check formula inputs"))</f>
        <v/>
      </c>
      <c r="Q33" s="25" t="n"/>
    </row>
    <row r="34">
      <c r="A34" s="19" t="n"/>
      <c r="B34" s="41" t="n"/>
      <c r="C34" s="19" t="n"/>
      <c r="D34" s="19" t="n"/>
      <c r="E34" s="19" t="n"/>
      <c r="F34" s="19" t="n"/>
      <c r="G34" s="19" t="n"/>
      <c r="H34" s="19" t="n"/>
      <c r="I34" s="21" t="n"/>
      <c r="J34" s="21" t="n"/>
      <c r="K34" s="19" t="n"/>
      <c r="L34" s="19" t="n"/>
      <c r="M34" s="22">
        <f>IF(OR($B34="",$I34="",$J34=""),"",IFERROR(IF($J34&gt;=$I34,($J34-$I34)*24,""),""))</f>
        <v/>
      </c>
      <c r="N34" s="42">
        <f>IF(OR($B34="",$G34=""),"",IFERROR(VLOOKUP($G34,Assumptions!$A$5:$B$7,2,FALSE),""))</f>
        <v/>
      </c>
      <c r="O34" s="42">
        <f>IF(OR($B34="",$H34="",$N34=""),"",IFERROR(IF(OR($H34="Completed",$H34="Checked In"),$N34,IF($H34="No Show",$N34*Assumptions!$B$12,IF($H34="Canceled",0,""))),""))</f>
        <v/>
      </c>
      <c r="P34" s="24">
        <f>IF(COUNTA($A34:$L34,$Q34)=0,"",IFERROR(IF(OR($A34="",$B34="",$C34="",$D34="",$E34="",$F34="",$G34="",$H34=""),"Complete row",IF(COUNTIF($A$4:$A$103,$A34)&gt;1,"Check duplicate ID",IF(COUNTIFS($B$4:$B$103,$B34,$C$4:$C$103,$C34)&gt;1,"Check duplicate visit",IF(AND($I34&lt;&gt;"",$J34&lt;&gt;"",$J34&lt;=$I34),"Check times",IF(AND($H34="Completed",OR($I34="",$J34="")),"Check times",IF(AND($H34="Checked In",$I34=""),"Check check-in",IF(AND($H34="Scheduled",OR($I34&lt;&gt;"",$J34&lt;&gt;"")),"Check status",IF(AND($F34="No",OR($H34="Checked In",$H34="Completed")),"Check expected flag",IF(AND(OR($H34="Scheduled",$H34="Checked In",$H34="Completed"),OR($K34="",$L34="")),"Check assignment",IF(AND($M34&lt;&gt;"",$M34&gt;Assumptions!$B$13),"Check hours",IF(COUNTIFS($B$4:$B$103,$B34,$H$4:$H$103,"Checked In")+COUNTIFS($B$4:$B$103,$B34,$H$4:$H$103,"Completed")&gt;Assumptions!$B$11,"Check capacity",""))))))))))),"Check formula inputs"))</f>
        <v/>
      </c>
      <c r="Q34" s="25" t="n"/>
    </row>
    <row r="35">
      <c r="A35" s="19" t="n"/>
      <c r="B35" s="41" t="n"/>
      <c r="C35" s="19" t="n"/>
      <c r="D35" s="19" t="n"/>
      <c r="E35" s="19" t="n"/>
      <c r="F35" s="19" t="n"/>
      <c r="G35" s="19" t="n"/>
      <c r="H35" s="19" t="n"/>
      <c r="I35" s="21" t="n"/>
      <c r="J35" s="21" t="n"/>
      <c r="K35" s="19" t="n"/>
      <c r="L35" s="19" t="n"/>
      <c r="M35" s="26">
        <f>IF(OR($B35="",$I35="",$J35=""),"",IFERROR(IF($J35&gt;=$I35,($J35-$I35)*24,""),""))</f>
        <v/>
      </c>
      <c r="N35" s="43">
        <f>IF(OR($B35="",$G35=""),"",IFERROR(VLOOKUP($G35,Assumptions!$A$5:$B$7,2,FALSE),""))</f>
        <v/>
      </c>
      <c r="O35" s="43">
        <f>IF(OR($B35="",$H35="",$N35=""),"",IFERROR(IF(OR($H35="Completed",$H35="Checked In"),$N35,IF($H35="No Show",$N35*Assumptions!$B$12,IF($H35="Canceled",0,""))),""))</f>
        <v/>
      </c>
      <c r="P35" s="28">
        <f>IF(COUNTA($A35:$L35,$Q35)=0,"",IFERROR(IF(OR($A35="",$B35="",$C35="",$D35="",$E35="",$F35="",$G35="",$H35=""),"Complete row",IF(COUNTIF($A$4:$A$103,$A35)&gt;1,"Check duplicate ID",IF(COUNTIFS($B$4:$B$103,$B35,$C$4:$C$103,$C35)&gt;1,"Check duplicate visit",IF(AND($I35&lt;&gt;"",$J35&lt;&gt;"",$J35&lt;=$I35),"Check times",IF(AND($H35="Completed",OR($I35="",$J35="")),"Check times",IF(AND($H35="Checked In",$I35=""),"Check check-in",IF(AND($H35="Scheduled",OR($I35&lt;&gt;"",$J35&lt;&gt;"")),"Check status",IF(AND($F35="No",OR($H35="Checked In",$H35="Completed")),"Check expected flag",IF(AND(OR($H35="Scheduled",$H35="Checked In",$H35="Completed"),OR($K35="",$L35="")),"Check assignment",IF(AND($M35&lt;&gt;"",$M35&gt;Assumptions!$B$13),"Check hours",IF(COUNTIFS($B$4:$B$103,$B35,$H$4:$H$103,"Checked In")+COUNTIFS($B$4:$B$103,$B35,$H$4:$H$103,"Completed")&gt;Assumptions!$B$11,"Check capacity",""))))))))))),"Check formula inputs"))</f>
        <v/>
      </c>
      <c r="Q35" s="25" t="n"/>
    </row>
    <row r="36">
      <c r="A36" s="19" t="n"/>
      <c r="B36" s="41" t="n"/>
      <c r="C36" s="19" t="n"/>
      <c r="D36" s="19" t="n"/>
      <c r="E36" s="19" t="n"/>
      <c r="F36" s="19" t="n"/>
      <c r="G36" s="19" t="n"/>
      <c r="H36" s="19" t="n"/>
      <c r="I36" s="21" t="n"/>
      <c r="J36" s="21" t="n"/>
      <c r="K36" s="19" t="n"/>
      <c r="L36" s="19" t="n"/>
      <c r="M36" s="22">
        <f>IF(OR($B36="",$I36="",$J36=""),"",IFERROR(IF($J36&gt;=$I36,($J36-$I36)*24,""),""))</f>
        <v/>
      </c>
      <c r="N36" s="42">
        <f>IF(OR($B36="",$G36=""),"",IFERROR(VLOOKUP($G36,Assumptions!$A$5:$B$7,2,FALSE),""))</f>
        <v/>
      </c>
      <c r="O36" s="42">
        <f>IF(OR($B36="",$H36="",$N36=""),"",IFERROR(IF(OR($H36="Completed",$H36="Checked In"),$N36,IF($H36="No Show",$N36*Assumptions!$B$12,IF($H36="Canceled",0,""))),""))</f>
        <v/>
      </c>
      <c r="P36" s="24">
        <f>IF(COUNTA($A36:$L36,$Q36)=0,"",IFERROR(IF(OR($A36="",$B36="",$C36="",$D36="",$E36="",$F36="",$G36="",$H36=""),"Complete row",IF(COUNTIF($A$4:$A$103,$A36)&gt;1,"Check duplicate ID",IF(COUNTIFS($B$4:$B$103,$B36,$C$4:$C$103,$C36)&gt;1,"Check duplicate visit",IF(AND($I36&lt;&gt;"",$J36&lt;&gt;"",$J36&lt;=$I36),"Check times",IF(AND($H36="Completed",OR($I36="",$J36="")),"Check times",IF(AND($H36="Checked In",$I36=""),"Check check-in",IF(AND($H36="Scheduled",OR($I36&lt;&gt;"",$J36&lt;&gt;"")),"Check status",IF(AND($F36="No",OR($H36="Checked In",$H36="Completed")),"Check expected flag",IF(AND(OR($H36="Scheduled",$H36="Checked In",$H36="Completed"),OR($K36="",$L36="")),"Check assignment",IF(AND($M36&lt;&gt;"",$M36&gt;Assumptions!$B$13),"Check hours",IF(COUNTIFS($B$4:$B$103,$B36,$H$4:$H$103,"Checked In")+COUNTIFS($B$4:$B$103,$B36,$H$4:$H$103,"Completed")&gt;Assumptions!$B$11,"Check capacity",""))))))))))),"Check formula inputs"))</f>
        <v/>
      </c>
      <c r="Q36" s="25" t="n"/>
    </row>
    <row r="37">
      <c r="A37" s="19" t="n"/>
      <c r="B37" s="41" t="n"/>
      <c r="C37" s="19" t="n"/>
      <c r="D37" s="19" t="n"/>
      <c r="E37" s="19" t="n"/>
      <c r="F37" s="19" t="n"/>
      <c r="G37" s="19" t="n"/>
      <c r="H37" s="19" t="n"/>
      <c r="I37" s="21" t="n"/>
      <c r="J37" s="21" t="n"/>
      <c r="K37" s="19" t="n"/>
      <c r="L37" s="19" t="n"/>
      <c r="M37" s="26">
        <f>IF(OR($B37="",$I37="",$J37=""),"",IFERROR(IF($J37&gt;=$I37,($J37-$I37)*24,""),""))</f>
        <v/>
      </c>
      <c r="N37" s="43">
        <f>IF(OR($B37="",$G37=""),"",IFERROR(VLOOKUP($G37,Assumptions!$A$5:$B$7,2,FALSE),""))</f>
        <v/>
      </c>
      <c r="O37" s="43">
        <f>IF(OR($B37="",$H37="",$N37=""),"",IFERROR(IF(OR($H37="Completed",$H37="Checked In"),$N37,IF($H37="No Show",$N37*Assumptions!$B$12,IF($H37="Canceled",0,""))),""))</f>
        <v/>
      </c>
      <c r="P37" s="28">
        <f>IF(COUNTA($A37:$L37,$Q37)=0,"",IFERROR(IF(OR($A37="",$B37="",$C37="",$D37="",$E37="",$F37="",$G37="",$H37=""),"Complete row",IF(COUNTIF($A$4:$A$103,$A37)&gt;1,"Check duplicate ID",IF(COUNTIFS($B$4:$B$103,$B37,$C$4:$C$103,$C37)&gt;1,"Check duplicate visit",IF(AND($I37&lt;&gt;"",$J37&lt;&gt;"",$J37&lt;=$I37),"Check times",IF(AND($H37="Completed",OR($I37="",$J37="")),"Check times",IF(AND($H37="Checked In",$I37=""),"Check check-in",IF(AND($H37="Scheduled",OR($I37&lt;&gt;"",$J37&lt;&gt;"")),"Check status",IF(AND($F37="No",OR($H37="Checked In",$H37="Completed")),"Check expected flag",IF(AND(OR($H37="Scheduled",$H37="Checked In",$H37="Completed"),OR($K37="",$L37="")),"Check assignment",IF(AND($M37&lt;&gt;"",$M37&gt;Assumptions!$B$13),"Check hours",IF(COUNTIFS($B$4:$B$103,$B37,$H$4:$H$103,"Checked In")+COUNTIFS($B$4:$B$103,$B37,$H$4:$H$103,"Completed")&gt;Assumptions!$B$11,"Check capacity",""))))))))))),"Check formula inputs"))</f>
        <v/>
      </c>
      <c r="Q37" s="25" t="n"/>
    </row>
    <row r="38">
      <c r="A38" s="19" t="n"/>
      <c r="B38" s="41" t="n"/>
      <c r="C38" s="19" t="n"/>
      <c r="D38" s="19" t="n"/>
      <c r="E38" s="19" t="n"/>
      <c r="F38" s="19" t="n"/>
      <c r="G38" s="19" t="n"/>
      <c r="H38" s="19" t="n"/>
      <c r="I38" s="21" t="n"/>
      <c r="J38" s="21" t="n"/>
      <c r="K38" s="19" t="n"/>
      <c r="L38" s="19" t="n"/>
      <c r="M38" s="22">
        <f>IF(OR($B38="",$I38="",$J38=""),"",IFERROR(IF($J38&gt;=$I38,($J38-$I38)*24,""),""))</f>
        <v/>
      </c>
      <c r="N38" s="42">
        <f>IF(OR($B38="",$G38=""),"",IFERROR(VLOOKUP($G38,Assumptions!$A$5:$B$7,2,FALSE),""))</f>
        <v/>
      </c>
      <c r="O38" s="42">
        <f>IF(OR($B38="",$H38="",$N38=""),"",IFERROR(IF(OR($H38="Completed",$H38="Checked In"),$N38,IF($H38="No Show",$N38*Assumptions!$B$12,IF($H38="Canceled",0,""))),""))</f>
        <v/>
      </c>
      <c r="P38" s="24">
        <f>IF(COUNTA($A38:$L38,$Q38)=0,"",IFERROR(IF(OR($A38="",$B38="",$C38="",$D38="",$E38="",$F38="",$G38="",$H38=""),"Complete row",IF(COUNTIF($A$4:$A$103,$A38)&gt;1,"Check duplicate ID",IF(COUNTIFS($B$4:$B$103,$B38,$C$4:$C$103,$C38)&gt;1,"Check duplicate visit",IF(AND($I38&lt;&gt;"",$J38&lt;&gt;"",$J38&lt;=$I38),"Check times",IF(AND($H38="Completed",OR($I38="",$J38="")),"Check times",IF(AND($H38="Checked In",$I38=""),"Check check-in",IF(AND($H38="Scheduled",OR($I38&lt;&gt;"",$J38&lt;&gt;"")),"Check status",IF(AND($F38="No",OR($H38="Checked In",$H38="Completed")),"Check expected flag",IF(AND(OR($H38="Scheduled",$H38="Checked In",$H38="Completed"),OR($K38="",$L38="")),"Check assignment",IF(AND($M38&lt;&gt;"",$M38&gt;Assumptions!$B$13),"Check hours",IF(COUNTIFS($B$4:$B$103,$B38,$H$4:$H$103,"Checked In")+COUNTIFS($B$4:$B$103,$B38,$H$4:$H$103,"Completed")&gt;Assumptions!$B$11,"Check capacity",""))))))))))),"Check formula inputs"))</f>
        <v/>
      </c>
      <c r="Q38" s="25" t="n"/>
    </row>
    <row r="39">
      <c r="A39" s="19" t="n"/>
      <c r="B39" s="41" t="n"/>
      <c r="C39" s="19" t="n"/>
      <c r="D39" s="19" t="n"/>
      <c r="E39" s="19" t="n"/>
      <c r="F39" s="19" t="n"/>
      <c r="G39" s="19" t="n"/>
      <c r="H39" s="19" t="n"/>
      <c r="I39" s="21" t="n"/>
      <c r="J39" s="21" t="n"/>
      <c r="K39" s="19" t="n"/>
      <c r="L39" s="19" t="n"/>
      <c r="M39" s="26">
        <f>IF(OR($B39="",$I39="",$J39=""),"",IFERROR(IF($J39&gt;=$I39,($J39-$I39)*24,""),""))</f>
        <v/>
      </c>
      <c r="N39" s="43">
        <f>IF(OR($B39="",$G39=""),"",IFERROR(VLOOKUP($G39,Assumptions!$A$5:$B$7,2,FALSE),""))</f>
        <v/>
      </c>
      <c r="O39" s="43">
        <f>IF(OR($B39="",$H39="",$N39=""),"",IFERROR(IF(OR($H39="Completed",$H39="Checked In"),$N39,IF($H39="No Show",$N39*Assumptions!$B$12,IF($H39="Canceled",0,""))),""))</f>
        <v/>
      </c>
      <c r="P39" s="28">
        <f>IF(COUNTA($A39:$L39,$Q39)=0,"",IFERROR(IF(OR($A39="",$B39="",$C39="",$D39="",$E39="",$F39="",$G39="",$H39=""),"Complete row",IF(COUNTIF($A$4:$A$103,$A39)&gt;1,"Check duplicate ID",IF(COUNTIFS($B$4:$B$103,$B39,$C$4:$C$103,$C39)&gt;1,"Check duplicate visit",IF(AND($I39&lt;&gt;"",$J39&lt;&gt;"",$J39&lt;=$I39),"Check times",IF(AND($H39="Completed",OR($I39="",$J39="")),"Check times",IF(AND($H39="Checked In",$I39=""),"Check check-in",IF(AND($H39="Scheduled",OR($I39&lt;&gt;"",$J39&lt;&gt;"")),"Check status",IF(AND($F39="No",OR($H39="Checked In",$H39="Completed")),"Check expected flag",IF(AND(OR($H39="Scheduled",$H39="Checked In",$H39="Completed"),OR($K39="",$L39="")),"Check assignment",IF(AND($M39&lt;&gt;"",$M39&gt;Assumptions!$B$13),"Check hours",IF(COUNTIFS($B$4:$B$103,$B39,$H$4:$H$103,"Checked In")+COUNTIFS($B$4:$B$103,$B39,$H$4:$H$103,"Completed")&gt;Assumptions!$B$11,"Check capacity",""))))))))))),"Check formula inputs"))</f>
        <v/>
      </c>
      <c r="Q39" s="25" t="n"/>
    </row>
    <row r="40">
      <c r="A40" s="19" t="n"/>
      <c r="B40" s="41" t="n"/>
      <c r="C40" s="19" t="n"/>
      <c r="D40" s="19" t="n"/>
      <c r="E40" s="19" t="n"/>
      <c r="F40" s="19" t="n"/>
      <c r="G40" s="19" t="n"/>
      <c r="H40" s="19" t="n"/>
      <c r="I40" s="21" t="n"/>
      <c r="J40" s="21" t="n"/>
      <c r="K40" s="19" t="n"/>
      <c r="L40" s="19" t="n"/>
      <c r="M40" s="22">
        <f>IF(OR($B40="",$I40="",$J40=""),"",IFERROR(IF($J40&gt;=$I40,($J40-$I40)*24,""),""))</f>
        <v/>
      </c>
      <c r="N40" s="42">
        <f>IF(OR($B40="",$G40=""),"",IFERROR(VLOOKUP($G40,Assumptions!$A$5:$B$7,2,FALSE),""))</f>
        <v/>
      </c>
      <c r="O40" s="42">
        <f>IF(OR($B40="",$H40="",$N40=""),"",IFERROR(IF(OR($H40="Completed",$H40="Checked In"),$N40,IF($H40="No Show",$N40*Assumptions!$B$12,IF($H40="Canceled",0,""))),""))</f>
        <v/>
      </c>
      <c r="P40" s="24">
        <f>IF(COUNTA($A40:$L40,$Q40)=0,"",IFERROR(IF(OR($A40="",$B40="",$C40="",$D40="",$E40="",$F40="",$G40="",$H40=""),"Complete row",IF(COUNTIF($A$4:$A$103,$A40)&gt;1,"Check duplicate ID",IF(COUNTIFS($B$4:$B$103,$B40,$C$4:$C$103,$C40)&gt;1,"Check duplicate visit",IF(AND($I40&lt;&gt;"",$J40&lt;&gt;"",$J40&lt;=$I40),"Check times",IF(AND($H40="Completed",OR($I40="",$J40="")),"Check times",IF(AND($H40="Checked In",$I40=""),"Check check-in",IF(AND($H40="Scheduled",OR($I40&lt;&gt;"",$J40&lt;&gt;"")),"Check status",IF(AND($F40="No",OR($H40="Checked In",$H40="Completed")),"Check expected flag",IF(AND(OR($H40="Scheduled",$H40="Checked In",$H40="Completed"),OR($K40="",$L40="")),"Check assignment",IF(AND($M40&lt;&gt;"",$M40&gt;Assumptions!$B$13),"Check hours",IF(COUNTIFS($B$4:$B$103,$B40,$H$4:$H$103,"Checked In")+COUNTIFS($B$4:$B$103,$B40,$H$4:$H$103,"Completed")&gt;Assumptions!$B$11,"Check capacity",""))))))))))),"Check formula inputs"))</f>
        <v/>
      </c>
      <c r="Q40" s="25" t="n"/>
    </row>
    <row r="41">
      <c r="A41" s="19" t="n"/>
      <c r="B41" s="41" t="n"/>
      <c r="C41" s="19" t="n"/>
      <c r="D41" s="19" t="n"/>
      <c r="E41" s="19" t="n"/>
      <c r="F41" s="19" t="n"/>
      <c r="G41" s="19" t="n"/>
      <c r="H41" s="19" t="n"/>
      <c r="I41" s="21" t="n"/>
      <c r="J41" s="21" t="n"/>
      <c r="K41" s="19" t="n"/>
      <c r="L41" s="19" t="n"/>
      <c r="M41" s="26">
        <f>IF(OR($B41="",$I41="",$J41=""),"",IFERROR(IF($J41&gt;=$I41,($J41-$I41)*24,""),""))</f>
        <v/>
      </c>
      <c r="N41" s="43">
        <f>IF(OR($B41="",$G41=""),"",IFERROR(VLOOKUP($G41,Assumptions!$A$5:$B$7,2,FALSE),""))</f>
        <v/>
      </c>
      <c r="O41" s="43">
        <f>IF(OR($B41="",$H41="",$N41=""),"",IFERROR(IF(OR($H41="Completed",$H41="Checked In"),$N41,IF($H41="No Show",$N41*Assumptions!$B$12,IF($H41="Canceled",0,""))),""))</f>
        <v/>
      </c>
      <c r="P41" s="28">
        <f>IF(COUNTA($A41:$L41,$Q41)=0,"",IFERROR(IF(OR($A41="",$B41="",$C41="",$D41="",$E41="",$F41="",$G41="",$H41=""),"Complete row",IF(COUNTIF($A$4:$A$103,$A41)&gt;1,"Check duplicate ID",IF(COUNTIFS($B$4:$B$103,$B41,$C$4:$C$103,$C41)&gt;1,"Check duplicate visit",IF(AND($I41&lt;&gt;"",$J41&lt;&gt;"",$J41&lt;=$I41),"Check times",IF(AND($H41="Completed",OR($I41="",$J41="")),"Check times",IF(AND($H41="Checked In",$I41=""),"Check check-in",IF(AND($H41="Scheduled",OR($I41&lt;&gt;"",$J41&lt;&gt;"")),"Check status",IF(AND($F41="No",OR($H41="Checked In",$H41="Completed")),"Check expected flag",IF(AND(OR($H41="Scheduled",$H41="Checked In",$H41="Completed"),OR($K41="",$L41="")),"Check assignment",IF(AND($M41&lt;&gt;"",$M41&gt;Assumptions!$B$13),"Check hours",IF(COUNTIFS($B$4:$B$103,$B41,$H$4:$H$103,"Checked In")+COUNTIFS($B$4:$B$103,$B41,$H$4:$H$103,"Completed")&gt;Assumptions!$B$11,"Check capacity",""))))))))))),"Check formula inputs"))</f>
        <v/>
      </c>
      <c r="Q41" s="25" t="n"/>
    </row>
    <row r="42">
      <c r="A42" s="19" t="n"/>
      <c r="B42" s="41" t="n"/>
      <c r="C42" s="19" t="n"/>
      <c r="D42" s="19" t="n"/>
      <c r="E42" s="19" t="n"/>
      <c r="F42" s="19" t="n"/>
      <c r="G42" s="19" t="n"/>
      <c r="H42" s="19" t="n"/>
      <c r="I42" s="21" t="n"/>
      <c r="J42" s="21" t="n"/>
      <c r="K42" s="19" t="n"/>
      <c r="L42" s="19" t="n"/>
      <c r="M42" s="22">
        <f>IF(OR($B42="",$I42="",$J42=""),"",IFERROR(IF($J42&gt;=$I42,($J42-$I42)*24,""),""))</f>
        <v/>
      </c>
      <c r="N42" s="42">
        <f>IF(OR($B42="",$G42=""),"",IFERROR(VLOOKUP($G42,Assumptions!$A$5:$B$7,2,FALSE),""))</f>
        <v/>
      </c>
      <c r="O42" s="42">
        <f>IF(OR($B42="",$H42="",$N42=""),"",IFERROR(IF(OR($H42="Completed",$H42="Checked In"),$N42,IF($H42="No Show",$N42*Assumptions!$B$12,IF($H42="Canceled",0,""))),""))</f>
        <v/>
      </c>
      <c r="P42" s="24">
        <f>IF(COUNTA($A42:$L42,$Q42)=0,"",IFERROR(IF(OR($A42="",$B42="",$C42="",$D42="",$E42="",$F42="",$G42="",$H42=""),"Complete row",IF(COUNTIF($A$4:$A$103,$A42)&gt;1,"Check duplicate ID",IF(COUNTIFS($B$4:$B$103,$B42,$C$4:$C$103,$C42)&gt;1,"Check duplicate visit",IF(AND($I42&lt;&gt;"",$J42&lt;&gt;"",$J42&lt;=$I42),"Check times",IF(AND($H42="Completed",OR($I42="",$J42="")),"Check times",IF(AND($H42="Checked In",$I42=""),"Check check-in",IF(AND($H42="Scheduled",OR($I42&lt;&gt;"",$J42&lt;&gt;"")),"Check status",IF(AND($F42="No",OR($H42="Checked In",$H42="Completed")),"Check expected flag",IF(AND(OR($H42="Scheduled",$H42="Checked In",$H42="Completed"),OR($K42="",$L42="")),"Check assignment",IF(AND($M42&lt;&gt;"",$M42&gt;Assumptions!$B$13),"Check hours",IF(COUNTIFS($B$4:$B$103,$B42,$H$4:$H$103,"Checked In")+COUNTIFS($B$4:$B$103,$B42,$H$4:$H$103,"Completed")&gt;Assumptions!$B$11,"Check capacity",""))))))))))),"Check formula inputs"))</f>
        <v/>
      </c>
      <c r="Q42" s="25" t="n"/>
    </row>
    <row r="43">
      <c r="A43" s="19" t="n"/>
      <c r="B43" s="41" t="n"/>
      <c r="C43" s="19" t="n"/>
      <c r="D43" s="19" t="n"/>
      <c r="E43" s="19" t="n"/>
      <c r="F43" s="19" t="n"/>
      <c r="G43" s="19" t="n"/>
      <c r="H43" s="19" t="n"/>
      <c r="I43" s="21" t="n"/>
      <c r="J43" s="21" t="n"/>
      <c r="K43" s="19" t="n"/>
      <c r="L43" s="19" t="n"/>
      <c r="M43" s="26">
        <f>IF(OR($B43="",$I43="",$J43=""),"",IFERROR(IF($J43&gt;=$I43,($J43-$I43)*24,""),""))</f>
        <v/>
      </c>
      <c r="N43" s="43">
        <f>IF(OR($B43="",$G43=""),"",IFERROR(VLOOKUP($G43,Assumptions!$A$5:$B$7,2,FALSE),""))</f>
        <v/>
      </c>
      <c r="O43" s="43">
        <f>IF(OR($B43="",$H43="",$N43=""),"",IFERROR(IF(OR($H43="Completed",$H43="Checked In"),$N43,IF($H43="No Show",$N43*Assumptions!$B$12,IF($H43="Canceled",0,""))),""))</f>
        <v/>
      </c>
      <c r="P43" s="28">
        <f>IF(COUNTA($A43:$L43,$Q43)=0,"",IFERROR(IF(OR($A43="",$B43="",$C43="",$D43="",$E43="",$F43="",$G43="",$H43=""),"Complete row",IF(COUNTIF($A$4:$A$103,$A43)&gt;1,"Check duplicate ID",IF(COUNTIFS($B$4:$B$103,$B43,$C$4:$C$103,$C43)&gt;1,"Check duplicate visit",IF(AND($I43&lt;&gt;"",$J43&lt;&gt;"",$J43&lt;=$I43),"Check times",IF(AND($H43="Completed",OR($I43="",$J43="")),"Check times",IF(AND($H43="Checked In",$I43=""),"Check check-in",IF(AND($H43="Scheduled",OR($I43&lt;&gt;"",$J43&lt;&gt;"")),"Check status",IF(AND($F43="No",OR($H43="Checked In",$H43="Completed")),"Check expected flag",IF(AND(OR($H43="Scheduled",$H43="Checked In",$H43="Completed"),OR($K43="",$L43="")),"Check assignment",IF(AND($M43&lt;&gt;"",$M43&gt;Assumptions!$B$13),"Check hours",IF(COUNTIFS($B$4:$B$103,$B43,$H$4:$H$103,"Checked In")+COUNTIFS($B$4:$B$103,$B43,$H$4:$H$103,"Completed")&gt;Assumptions!$B$11,"Check capacity",""))))))))))),"Check formula inputs"))</f>
        <v/>
      </c>
      <c r="Q43" s="25" t="n"/>
    </row>
    <row r="44">
      <c r="A44" s="19" t="n"/>
      <c r="B44" s="41" t="n"/>
      <c r="C44" s="19" t="n"/>
      <c r="D44" s="19" t="n"/>
      <c r="E44" s="19" t="n"/>
      <c r="F44" s="19" t="n"/>
      <c r="G44" s="19" t="n"/>
      <c r="H44" s="19" t="n"/>
      <c r="I44" s="21" t="n"/>
      <c r="J44" s="21" t="n"/>
      <c r="K44" s="19" t="n"/>
      <c r="L44" s="19" t="n"/>
      <c r="M44" s="22">
        <f>IF(OR($B44="",$I44="",$J44=""),"",IFERROR(IF($J44&gt;=$I44,($J44-$I44)*24,""),""))</f>
        <v/>
      </c>
      <c r="N44" s="42">
        <f>IF(OR($B44="",$G44=""),"",IFERROR(VLOOKUP($G44,Assumptions!$A$5:$B$7,2,FALSE),""))</f>
        <v/>
      </c>
      <c r="O44" s="42">
        <f>IF(OR($B44="",$H44="",$N44=""),"",IFERROR(IF(OR($H44="Completed",$H44="Checked In"),$N44,IF($H44="No Show",$N44*Assumptions!$B$12,IF($H44="Canceled",0,""))),""))</f>
        <v/>
      </c>
      <c r="P44" s="24">
        <f>IF(COUNTA($A44:$L44,$Q44)=0,"",IFERROR(IF(OR($A44="",$B44="",$C44="",$D44="",$E44="",$F44="",$G44="",$H44=""),"Complete row",IF(COUNTIF($A$4:$A$103,$A44)&gt;1,"Check duplicate ID",IF(COUNTIFS($B$4:$B$103,$B44,$C$4:$C$103,$C44)&gt;1,"Check duplicate visit",IF(AND($I44&lt;&gt;"",$J44&lt;&gt;"",$J44&lt;=$I44),"Check times",IF(AND($H44="Completed",OR($I44="",$J44="")),"Check times",IF(AND($H44="Checked In",$I44=""),"Check check-in",IF(AND($H44="Scheduled",OR($I44&lt;&gt;"",$J44&lt;&gt;"")),"Check status",IF(AND($F44="No",OR($H44="Checked In",$H44="Completed")),"Check expected flag",IF(AND(OR($H44="Scheduled",$H44="Checked In",$H44="Completed"),OR($K44="",$L44="")),"Check assignment",IF(AND($M44&lt;&gt;"",$M44&gt;Assumptions!$B$13),"Check hours",IF(COUNTIFS($B$4:$B$103,$B44,$H$4:$H$103,"Checked In")+COUNTIFS($B$4:$B$103,$B44,$H$4:$H$103,"Completed")&gt;Assumptions!$B$11,"Check capacity",""))))))))))),"Check formula inputs"))</f>
        <v/>
      </c>
      <c r="Q44" s="25" t="n"/>
    </row>
    <row r="45">
      <c r="A45" s="19" t="n"/>
      <c r="B45" s="41" t="n"/>
      <c r="C45" s="19" t="n"/>
      <c r="D45" s="19" t="n"/>
      <c r="E45" s="19" t="n"/>
      <c r="F45" s="19" t="n"/>
      <c r="G45" s="19" t="n"/>
      <c r="H45" s="19" t="n"/>
      <c r="I45" s="21" t="n"/>
      <c r="J45" s="21" t="n"/>
      <c r="K45" s="19" t="n"/>
      <c r="L45" s="19" t="n"/>
      <c r="M45" s="26">
        <f>IF(OR($B45="",$I45="",$J45=""),"",IFERROR(IF($J45&gt;=$I45,($J45-$I45)*24,""),""))</f>
        <v/>
      </c>
      <c r="N45" s="43">
        <f>IF(OR($B45="",$G45=""),"",IFERROR(VLOOKUP($G45,Assumptions!$A$5:$B$7,2,FALSE),""))</f>
        <v/>
      </c>
      <c r="O45" s="43">
        <f>IF(OR($B45="",$H45="",$N45=""),"",IFERROR(IF(OR($H45="Completed",$H45="Checked In"),$N45,IF($H45="No Show",$N45*Assumptions!$B$12,IF($H45="Canceled",0,""))),""))</f>
        <v/>
      </c>
      <c r="P45" s="28">
        <f>IF(COUNTA($A45:$L45,$Q45)=0,"",IFERROR(IF(OR($A45="",$B45="",$C45="",$D45="",$E45="",$F45="",$G45="",$H45=""),"Complete row",IF(COUNTIF($A$4:$A$103,$A45)&gt;1,"Check duplicate ID",IF(COUNTIFS($B$4:$B$103,$B45,$C$4:$C$103,$C45)&gt;1,"Check duplicate visit",IF(AND($I45&lt;&gt;"",$J45&lt;&gt;"",$J45&lt;=$I45),"Check times",IF(AND($H45="Completed",OR($I45="",$J45="")),"Check times",IF(AND($H45="Checked In",$I45=""),"Check check-in",IF(AND($H45="Scheduled",OR($I45&lt;&gt;"",$J45&lt;&gt;"")),"Check status",IF(AND($F45="No",OR($H45="Checked In",$H45="Completed")),"Check expected flag",IF(AND(OR($H45="Scheduled",$H45="Checked In",$H45="Completed"),OR($K45="",$L45="")),"Check assignment",IF(AND($M45&lt;&gt;"",$M45&gt;Assumptions!$B$13),"Check hours",IF(COUNTIFS($B$4:$B$103,$B45,$H$4:$H$103,"Checked In")+COUNTIFS($B$4:$B$103,$B45,$H$4:$H$103,"Completed")&gt;Assumptions!$B$11,"Check capacity",""))))))))))),"Check formula inputs"))</f>
        <v/>
      </c>
      <c r="Q45" s="25" t="n"/>
    </row>
    <row r="46">
      <c r="A46" s="19" t="n"/>
      <c r="B46" s="41" t="n"/>
      <c r="C46" s="19" t="n"/>
      <c r="D46" s="19" t="n"/>
      <c r="E46" s="19" t="n"/>
      <c r="F46" s="19" t="n"/>
      <c r="G46" s="19" t="n"/>
      <c r="H46" s="19" t="n"/>
      <c r="I46" s="21" t="n"/>
      <c r="J46" s="21" t="n"/>
      <c r="K46" s="19" t="n"/>
      <c r="L46" s="19" t="n"/>
      <c r="M46" s="22">
        <f>IF(OR($B46="",$I46="",$J46=""),"",IFERROR(IF($J46&gt;=$I46,($J46-$I46)*24,""),""))</f>
        <v/>
      </c>
      <c r="N46" s="42">
        <f>IF(OR($B46="",$G46=""),"",IFERROR(VLOOKUP($G46,Assumptions!$A$5:$B$7,2,FALSE),""))</f>
        <v/>
      </c>
      <c r="O46" s="42">
        <f>IF(OR($B46="",$H46="",$N46=""),"",IFERROR(IF(OR($H46="Completed",$H46="Checked In"),$N46,IF($H46="No Show",$N46*Assumptions!$B$12,IF($H46="Canceled",0,""))),""))</f>
        <v/>
      </c>
      <c r="P46" s="24">
        <f>IF(COUNTA($A46:$L46,$Q46)=0,"",IFERROR(IF(OR($A46="",$B46="",$C46="",$D46="",$E46="",$F46="",$G46="",$H46=""),"Complete row",IF(COUNTIF($A$4:$A$103,$A46)&gt;1,"Check duplicate ID",IF(COUNTIFS($B$4:$B$103,$B46,$C$4:$C$103,$C46)&gt;1,"Check duplicate visit",IF(AND($I46&lt;&gt;"",$J46&lt;&gt;"",$J46&lt;=$I46),"Check times",IF(AND($H46="Completed",OR($I46="",$J46="")),"Check times",IF(AND($H46="Checked In",$I46=""),"Check check-in",IF(AND($H46="Scheduled",OR($I46&lt;&gt;"",$J46&lt;&gt;"")),"Check status",IF(AND($F46="No",OR($H46="Checked In",$H46="Completed")),"Check expected flag",IF(AND(OR($H46="Scheduled",$H46="Checked In",$H46="Completed"),OR($K46="",$L46="")),"Check assignment",IF(AND($M46&lt;&gt;"",$M46&gt;Assumptions!$B$13),"Check hours",IF(COUNTIFS($B$4:$B$103,$B46,$H$4:$H$103,"Checked In")+COUNTIFS($B$4:$B$103,$B46,$H$4:$H$103,"Completed")&gt;Assumptions!$B$11,"Check capacity",""))))))))))),"Check formula inputs"))</f>
        <v/>
      </c>
      <c r="Q46" s="25" t="n"/>
    </row>
    <row r="47">
      <c r="A47" s="19" t="n"/>
      <c r="B47" s="41" t="n"/>
      <c r="C47" s="19" t="n"/>
      <c r="D47" s="19" t="n"/>
      <c r="E47" s="19" t="n"/>
      <c r="F47" s="19" t="n"/>
      <c r="G47" s="19" t="n"/>
      <c r="H47" s="19" t="n"/>
      <c r="I47" s="21" t="n"/>
      <c r="J47" s="21" t="n"/>
      <c r="K47" s="19" t="n"/>
      <c r="L47" s="19" t="n"/>
      <c r="M47" s="26">
        <f>IF(OR($B47="",$I47="",$J47=""),"",IFERROR(IF($J47&gt;=$I47,($J47-$I47)*24,""),""))</f>
        <v/>
      </c>
      <c r="N47" s="43">
        <f>IF(OR($B47="",$G47=""),"",IFERROR(VLOOKUP($G47,Assumptions!$A$5:$B$7,2,FALSE),""))</f>
        <v/>
      </c>
      <c r="O47" s="43">
        <f>IF(OR($B47="",$H47="",$N47=""),"",IFERROR(IF(OR($H47="Completed",$H47="Checked In"),$N47,IF($H47="No Show",$N47*Assumptions!$B$12,IF($H47="Canceled",0,""))),""))</f>
        <v/>
      </c>
      <c r="P47" s="28">
        <f>IF(COUNTA($A47:$L47,$Q47)=0,"",IFERROR(IF(OR($A47="",$B47="",$C47="",$D47="",$E47="",$F47="",$G47="",$H47=""),"Complete row",IF(COUNTIF($A$4:$A$103,$A47)&gt;1,"Check duplicate ID",IF(COUNTIFS($B$4:$B$103,$B47,$C$4:$C$103,$C47)&gt;1,"Check duplicate visit",IF(AND($I47&lt;&gt;"",$J47&lt;&gt;"",$J47&lt;=$I47),"Check times",IF(AND($H47="Completed",OR($I47="",$J47="")),"Check times",IF(AND($H47="Checked In",$I47=""),"Check check-in",IF(AND($H47="Scheduled",OR($I47&lt;&gt;"",$J47&lt;&gt;"")),"Check status",IF(AND($F47="No",OR($H47="Checked In",$H47="Completed")),"Check expected flag",IF(AND(OR($H47="Scheduled",$H47="Checked In",$H47="Completed"),OR($K47="",$L47="")),"Check assignment",IF(AND($M47&lt;&gt;"",$M47&gt;Assumptions!$B$13),"Check hours",IF(COUNTIFS($B$4:$B$103,$B47,$H$4:$H$103,"Checked In")+COUNTIFS($B$4:$B$103,$B47,$H$4:$H$103,"Completed")&gt;Assumptions!$B$11,"Check capacity",""))))))))))),"Check formula inputs"))</f>
        <v/>
      </c>
      <c r="Q47" s="25" t="n"/>
    </row>
    <row r="48">
      <c r="A48" s="19" t="n"/>
      <c r="B48" s="41" t="n"/>
      <c r="C48" s="19" t="n"/>
      <c r="D48" s="19" t="n"/>
      <c r="E48" s="19" t="n"/>
      <c r="F48" s="19" t="n"/>
      <c r="G48" s="19" t="n"/>
      <c r="H48" s="19" t="n"/>
      <c r="I48" s="21" t="n"/>
      <c r="J48" s="21" t="n"/>
      <c r="K48" s="19" t="n"/>
      <c r="L48" s="19" t="n"/>
      <c r="M48" s="22">
        <f>IF(OR($B48="",$I48="",$J48=""),"",IFERROR(IF($J48&gt;=$I48,($J48-$I48)*24,""),""))</f>
        <v/>
      </c>
      <c r="N48" s="42">
        <f>IF(OR($B48="",$G48=""),"",IFERROR(VLOOKUP($G48,Assumptions!$A$5:$B$7,2,FALSE),""))</f>
        <v/>
      </c>
      <c r="O48" s="42">
        <f>IF(OR($B48="",$H48="",$N48=""),"",IFERROR(IF(OR($H48="Completed",$H48="Checked In"),$N48,IF($H48="No Show",$N48*Assumptions!$B$12,IF($H48="Canceled",0,""))),""))</f>
        <v/>
      </c>
      <c r="P48" s="24">
        <f>IF(COUNTA($A48:$L48,$Q48)=0,"",IFERROR(IF(OR($A48="",$B48="",$C48="",$D48="",$E48="",$F48="",$G48="",$H48=""),"Complete row",IF(COUNTIF($A$4:$A$103,$A48)&gt;1,"Check duplicate ID",IF(COUNTIFS($B$4:$B$103,$B48,$C$4:$C$103,$C48)&gt;1,"Check duplicate visit",IF(AND($I48&lt;&gt;"",$J48&lt;&gt;"",$J48&lt;=$I48),"Check times",IF(AND($H48="Completed",OR($I48="",$J48="")),"Check times",IF(AND($H48="Checked In",$I48=""),"Check check-in",IF(AND($H48="Scheduled",OR($I48&lt;&gt;"",$J48&lt;&gt;"")),"Check status",IF(AND($F48="No",OR($H48="Checked In",$H48="Completed")),"Check expected flag",IF(AND(OR($H48="Scheduled",$H48="Checked In",$H48="Completed"),OR($K48="",$L48="")),"Check assignment",IF(AND($M48&lt;&gt;"",$M48&gt;Assumptions!$B$13),"Check hours",IF(COUNTIFS($B$4:$B$103,$B48,$H$4:$H$103,"Checked In")+COUNTIFS($B$4:$B$103,$B48,$H$4:$H$103,"Completed")&gt;Assumptions!$B$11,"Check capacity",""))))))))))),"Check formula inputs"))</f>
        <v/>
      </c>
      <c r="Q48" s="25" t="n"/>
    </row>
    <row r="49">
      <c r="A49" s="19" t="n"/>
      <c r="B49" s="41" t="n"/>
      <c r="C49" s="19" t="n"/>
      <c r="D49" s="19" t="n"/>
      <c r="E49" s="19" t="n"/>
      <c r="F49" s="19" t="n"/>
      <c r="G49" s="19" t="n"/>
      <c r="H49" s="19" t="n"/>
      <c r="I49" s="21" t="n"/>
      <c r="J49" s="21" t="n"/>
      <c r="K49" s="19" t="n"/>
      <c r="L49" s="19" t="n"/>
      <c r="M49" s="26">
        <f>IF(OR($B49="",$I49="",$J49=""),"",IFERROR(IF($J49&gt;=$I49,($J49-$I49)*24,""),""))</f>
        <v/>
      </c>
      <c r="N49" s="43">
        <f>IF(OR($B49="",$G49=""),"",IFERROR(VLOOKUP($G49,Assumptions!$A$5:$B$7,2,FALSE),""))</f>
        <v/>
      </c>
      <c r="O49" s="43">
        <f>IF(OR($B49="",$H49="",$N49=""),"",IFERROR(IF(OR($H49="Completed",$H49="Checked In"),$N49,IF($H49="No Show",$N49*Assumptions!$B$12,IF($H49="Canceled",0,""))),""))</f>
        <v/>
      </c>
      <c r="P49" s="28">
        <f>IF(COUNTA($A49:$L49,$Q49)=0,"",IFERROR(IF(OR($A49="",$B49="",$C49="",$D49="",$E49="",$F49="",$G49="",$H49=""),"Complete row",IF(COUNTIF($A$4:$A$103,$A49)&gt;1,"Check duplicate ID",IF(COUNTIFS($B$4:$B$103,$B49,$C$4:$C$103,$C49)&gt;1,"Check duplicate visit",IF(AND($I49&lt;&gt;"",$J49&lt;&gt;"",$J49&lt;=$I49),"Check times",IF(AND($H49="Completed",OR($I49="",$J49="")),"Check times",IF(AND($H49="Checked In",$I49=""),"Check check-in",IF(AND($H49="Scheduled",OR($I49&lt;&gt;"",$J49&lt;&gt;"")),"Check status",IF(AND($F49="No",OR($H49="Checked In",$H49="Completed")),"Check expected flag",IF(AND(OR($H49="Scheduled",$H49="Checked In",$H49="Completed"),OR($K49="",$L49="")),"Check assignment",IF(AND($M49&lt;&gt;"",$M49&gt;Assumptions!$B$13),"Check hours",IF(COUNTIFS($B$4:$B$103,$B49,$H$4:$H$103,"Checked In")+COUNTIFS($B$4:$B$103,$B49,$H$4:$H$103,"Completed")&gt;Assumptions!$B$11,"Check capacity",""))))))))))),"Check formula inputs"))</f>
        <v/>
      </c>
      <c r="Q49" s="25" t="n"/>
    </row>
    <row r="50">
      <c r="A50" s="19" t="n"/>
      <c r="B50" s="41" t="n"/>
      <c r="C50" s="19" t="n"/>
      <c r="D50" s="19" t="n"/>
      <c r="E50" s="19" t="n"/>
      <c r="F50" s="19" t="n"/>
      <c r="G50" s="19" t="n"/>
      <c r="H50" s="19" t="n"/>
      <c r="I50" s="21" t="n"/>
      <c r="J50" s="21" t="n"/>
      <c r="K50" s="19" t="n"/>
      <c r="L50" s="19" t="n"/>
      <c r="M50" s="22">
        <f>IF(OR($B50="",$I50="",$J50=""),"",IFERROR(IF($J50&gt;=$I50,($J50-$I50)*24,""),""))</f>
        <v/>
      </c>
      <c r="N50" s="42">
        <f>IF(OR($B50="",$G50=""),"",IFERROR(VLOOKUP($G50,Assumptions!$A$5:$B$7,2,FALSE),""))</f>
        <v/>
      </c>
      <c r="O50" s="42">
        <f>IF(OR($B50="",$H50="",$N50=""),"",IFERROR(IF(OR($H50="Completed",$H50="Checked In"),$N50,IF($H50="No Show",$N50*Assumptions!$B$12,IF($H50="Canceled",0,""))),""))</f>
        <v/>
      </c>
      <c r="P50" s="24">
        <f>IF(COUNTA($A50:$L50,$Q50)=0,"",IFERROR(IF(OR($A50="",$B50="",$C50="",$D50="",$E50="",$F50="",$G50="",$H50=""),"Complete row",IF(COUNTIF($A$4:$A$103,$A50)&gt;1,"Check duplicate ID",IF(COUNTIFS($B$4:$B$103,$B50,$C$4:$C$103,$C50)&gt;1,"Check duplicate visit",IF(AND($I50&lt;&gt;"",$J50&lt;&gt;"",$J50&lt;=$I50),"Check times",IF(AND($H50="Completed",OR($I50="",$J50="")),"Check times",IF(AND($H50="Checked In",$I50=""),"Check check-in",IF(AND($H50="Scheduled",OR($I50&lt;&gt;"",$J50&lt;&gt;"")),"Check status",IF(AND($F50="No",OR($H50="Checked In",$H50="Completed")),"Check expected flag",IF(AND(OR($H50="Scheduled",$H50="Checked In",$H50="Completed"),OR($K50="",$L50="")),"Check assignment",IF(AND($M50&lt;&gt;"",$M50&gt;Assumptions!$B$13),"Check hours",IF(COUNTIFS($B$4:$B$103,$B50,$H$4:$H$103,"Checked In")+COUNTIFS($B$4:$B$103,$B50,$H$4:$H$103,"Completed")&gt;Assumptions!$B$11,"Check capacity",""))))))))))),"Check formula inputs"))</f>
        <v/>
      </c>
      <c r="Q50" s="25" t="n"/>
    </row>
    <row r="51">
      <c r="A51" s="19" t="n"/>
      <c r="B51" s="41" t="n"/>
      <c r="C51" s="19" t="n"/>
      <c r="D51" s="19" t="n"/>
      <c r="E51" s="19" t="n"/>
      <c r="F51" s="19" t="n"/>
      <c r="G51" s="19" t="n"/>
      <c r="H51" s="19" t="n"/>
      <c r="I51" s="21" t="n"/>
      <c r="J51" s="21" t="n"/>
      <c r="K51" s="19" t="n"/>
      <c r="L51" s="19" t="n"/>
      <c r="M51" s="26">
        <f>IF(OR($B51="",$I51="",$J51=""),"",IFERROR(IF($J51&gt;=$I51,($J51-$I51)*24,""),""))</f>
        <v/>
      </c>
      <c r="N51" s="43">
        <f>IF(OR($B51="",$G51=""),"",IFERROR(VLOOKUP($G51,Assumptions!$A$5:$B$7,2,FALSE),""))</f>
        <v/>
      </c>
      <c r="O51" s="43">
        <f>IF(OR($B51="",$H51="",$N51=""),"",IFERROR(IF(OR($H51="Completed",$H51="Checked In"),$N51,IF($H51="No Show",$N51*Assumptions!$B$12,IF($H51="Canceled",0,""))),""))</f>
        <v/>
      </c>
      <c r="P51" s="28">
        <f>IF(COUNTA($A51:$L51,$Q51)=0,"",IFERROR(IF(OR($A51="",$B51="",$C51="",$D51="",$E51="",$F51="",$G51="",$H51=""),"Complete row",IF(COUNTIF($A$4:$A$103,$A51)&gt;1,"Check duplicate ID",IF(COUNTIFS($B$4:$B$103,$B51,$C$4:$C$103,$C51)&gt;1,"Check duplicate visit",IF(AND($I51&lt;&gt;"",$J51&lt;&gt;"",$J51&lt;=$I51),"Check times",IF(AND($H51="Completed",OR($I51="",$J51="")),"Check times",IF(AND($H51="Checked In",$I51=""),"Check check-in",IF(AND($H51="Scheduled",OR($I51&lt;&gt;"",$J51&lt;&gt;"")),"Check status",IF(AND($F51="No",OR($H51="Checked In",$H51="Completed")),"Check expected flag",IF(AND(OR($H51="Scheduled",$H51="Checked In",$H51="Completed"),OR($K51="",$L51="")),"Check assignment",IF(AND($M51&lt;&gt;"",$M51&gt;Assumptions!$B$13),"Check hours",IF(COUNTIFS($B$4:$B$103,$B51,$H$4:$H$103,"Checked In")+COUNTIFS($B$4:$B$103,$B51,$H$4:$H$103,"Completed")&gt;Assumptions!$B$11,"Check capacity",""))))))))))),"Check formula inputs"))</f>
        <v/>
      </c>
      <c r="Q51" s="25" t="n"/>
    </row>
    <row r="52">
      <c r="A52" s="19" t="n"/>
      <c r="B52" s="41" t="n"/>
      <c r="C52" s="19" t="n"/>
      <c r="D52" s="19" t="n"/>
      <c r="E52" s="19" t="n"/>
      <c r="F52" s="19" t="n"/>
      <c r="G52" s="19" t="n"/>
      <c r="H52" s="19" t="n"/>
      <c r="I52" s="21" t="n"/>
      <c r="J52" s="21" t="n"/>
      <c r="K52" s="19" t="n"/>
      <c r="L52" s="19" t="n"/>
      <c r="M52" s="22">
        <f>IF(OR($B52="",$I52="",$J52=""),"",IFERROR(IF($J52&gt;=$I52,($J52-$I52)*24,""),""))</f>
        <v/>
      </c>
      <c r="N52" s="42">
        <f>IF(OR($B52="",$G52=""),"",IFERROR(VLOOKUP($G52,Assumptions!$A$5:$B$7,2,FALSE),""))</f>
        <v/>
      </c>
      <c r="O52" s="42">
        <f>IF(OR($B52="",$H52="",$N52=""),"",IFERROR(IF(OR($H52="Completed",$H52="Checked In"),$N52,IF($H52="No Show",$N52*Assumptions!$B$12,IF($H52="Canceled",0,""))),""))</f>
        <v/>
      </c>
      <c r="P52" s="24">
        <f>IF(COUNTA($A52:$L52,$Q52)=0,"",IFERROR(IF(OR($A52="",$B52="",$C52="",$D52="",$E52="",$F52="",$G52="",$H52=""),"Complete row",IF(COUNTIF($A$4:$A$103,$A52)&gt;1,"Check duplicate ID",IF(COUNTIFS($B$4:$B$103,$B52,$C$4:$C$103,$C52)&gt;1,"Check duplicate visit",IF(AND($I52&lt;&gt;"",$J52&lt;&gt;"",$J52&lt;=$I52),"Check times",IF(AND($H52="Completed",OR($I52="",$J52="")),"Check times",IF(AND($H52="Checked In",$I52=""),"Check check-in",IF(AND($H52="Scheduled",OR($I52&lt;&gt;"",$J52&lt;&gt;"")),"Check status",IF(AND($F52="No",OR($H52="Checked In",$H52="Completed")),"Check expected flag",IF(AND(OR($H52="Scheduled",$H52="Checked In",$H52="Completed"),OR($K52="",$L52="")),"Check assignment",IF(AND($M52&lt;&gt;"",$M52&gt;Assumptions!$B$13),"Check hours",IF(COUNTIFS($B$4:$B$103,$B52,$H$4:$H$103,"Checked In")+COUNTIFS($B$4:$B$103,$B52,$H$4:$H$103,"Completed")&gt;Assumptions!$B$11,"Check capacity",""))))))))))),"Check formula inputs"))</f>
        <v/>
      </c>
      <c r="Q52" s="25" t="n"/>
    </row>
    <row r="53">
      <c r="A53" s="19" t="n"/>
      <c r="B53" s="41" t="n"/>
      <c r="C53" s="19" t="n"/>
      <c r="D53" s="19" t="n"/>
      <c r="E53" s="19" t="n"/>
      <c r="F53" s="19" t="n"/>
      <c r="G53" s="19" t="n"/>
      <c r="H53" s="19" t="n"/>
      <c r="I53" s="21" t="n"/>
      <c r="J53" s="21" t="n"/>
      <c r="K53" s="19" t="n"/>
      <c r="L53" s="19" t="n"/>
      <c r="M53" s="26">
        <f>IF(OR($B53="",$I53="",$J53=""),"",IFERROR(IF($J53&gt;=$I53,($J53-$I53)*24,""),""))</f>
        <v/>
      </c>
      <c r="N53" s="43">
        <f>IF(OR($B53="",$G53=""),"",IFERROR(VLOOKUP($G53,Assumptions!$A$5:$B$7,2,FALSE),""))</f>
        <v/>
      </c>
      <c r="O53" s="43">
        <f>IF(OR($B53="",$H53="",$N53=""),"",IFERROR(IF(OR($H53="Completed",$H53="Checked In"),$N53,IF($H53="No Show",$N53*Assumptions!$B$12,IF($H53="Canceled",0,""))),""))</f>
        <v/>
      </c>
      <c r="P53" s="28">
        <f>IF(COUNTA($A53:$L53,$Q53)=0,"",IFERROR(IF(OR($A53="",$B53="",$C53="",$D53="",$E53="",$F53="",$G53="",$H53=""),"Complete row",IF(COUNTIF($A$4:$A$103,$A53)&gt;1,"Check duplicate ID",IF(COUNTIFS($B$4:$B$103,$B53,$C$4:$C$103,$C53)&gt;1,"Check duplicate visit",IF(AND($I53&lt;&gt;"",$J53&lt;&gt;"",$J53&lt;=$I53),"Check times",IF(AND($H53="Completed",OR($I53="",$J53="")),"Check times",IF(AND($H53="Checked In",$I53=""),"Check check-in",IF(AND($H53="Scheduled",OR($I53&lt;&gt;"",$J53&lt;&gt;"")),"Check status",IF(AND($F53="No",OR($H53="Checked In",$H53="Completed")),"Check expected flag",IF(AND(OR($H53="Scheduled",$H53="Checked In",$H53="Completed"),OR($K53="",$L53="")),"Check assignment",IF(AND($M53&lt;&gt;"",$M53&gt;Assumptions!$B$13),"Check hours",IF(COUNTIFS($B$4:$B$103,$B53,$H$4:$H$103,"Checked In")+COUNTIFS($B$4:$B$103,$B53,$H$4:$H$103,"Completed")&gt;Assumptions!$B$11,"Check capacity",""))))))))))),"Check formula inputs"))</f>
        <v/>
      </c>
      <c r="Q53" s="25" t="n"/>
    </row>
    <row r="54">
      <c r="A54" s="19" t="n"/>
      <c r="B54" s="41" t="n"/>
      <c r="C54" s="19" t="n"/>
      <c r="D54" s="19" t="n"/>
      <c r="E54" s="19" t="n"/>
      <c r="F54" s="19" t="n"/>
      <c r="G54" s="19" t="n"/>
      <c r="H54" s="19" t="n"/>
      <c r="I54" s="21" t="n"/>
      <c r="J54" s="21" t="n"/>
      <c r="K54" s="19" t="n"/>
      <c r="L54" s="19" t="n"/>
      <c r="M54" s="22">
        <f>IF(OR($B54="",$I54="",$J54=""),"",IFERROR(IF($J54&gt;=$I54,($J54-$I54)*24,""),""))</f>
        <v/>
      </c>
      <c r="N54" s="42">
        <f>IF(OR($B54="",$G54=""),"",IFERROR(VLOOKUP($G54,Assumptions!$A$5:$B$7,2,FALSE),""))</f>
        <v/>
      </c>
      <c r="O54" s="42">
        <f>IF(OR($B54="",$H54="",$N54=""),"",IFERROR(IF(OR($H54="Completed",$H54="Checked In"),$N54,IF($H54="No Show",$N54*Assumptions!$B$12,IF($H54="Canceled",0,""))),""))</f>
        <v/>
      </c>
      <c r="P54" s="24">
        <f>IF(COUNTA($A54:$L54,$Q54)=0,"",IFERROR(IF(OR($A54="",$B54="",$C54="",$D54="",$E54="",$F54="",$G54="",$H54=""),"Complete row",IF(COUNTIF($A$4:$A$103,$A54)&gt;1,"Check duplicate ID",IF(COUNTIFS($B$4:$B$103,$B54,$C$4:$C$103,$C54)&gt;1,"Check duplicate visit",IF(AND($I54&lt;&gt;"",$J54&lt;&gt;"",$J54&lt;=$I54),"Check times",IF(AND($H54="Completed",OR($I54="",$J54="")),"Check times",IF(AND($H54="Checked In",$I54=""),"Check check-in",IF(AND($H54="Scheduled",OR($I54&lt;&gt;"",$J54&lt;&gt;"")),"Check status",IF(AND($F54="No",OR($H54="Checked In",$H54="Completed")),"Check expected flag",IF(AND(OR($H54="Scheduled",$H54="Checked In",$H54="Completed"),OR($K54="",$L54="")),"Check assignment",IF(AND($M54&lt;&gt;"",$M54&gt;Assumptions!$B$13),"Check hours",IF(COUNTIFS($B$4:$B$103,$B54,$H$4:$H$103,"Checked In")+COUNTIFS($B$4:$B$103,$B54,$H$4:$H$103,"Completed")&gt;Assumptions!$B$11,"Check capacity",""))))))))))),"Check formula inputs"))</f>
        <v/>
      </c>
      <c r="Q54" s="25" t="n"/>
    </row>
    <row r="55">
      <c r="A55" s="19" t="n"/>
      <c r="B55" s="41" t="n"/>
      <c r="C55" s="19" t="n"/>
      <c r="D55" s="19" t="n"/>
      <c r="E55" s="19" t="n"/>
      <c r="F55" s="19" t="n"/>
      <c r="G55" s="19" t="n"/>
      <c r="H55" s="19" t="n"/>
      <c r="I55" s="21" t="n"/>
      <c r="J55" s="21" t="n"/>
      <c r="K55" s="19" t="n"/>
      <c r="L55" s="19" t="n"/>
      <c r="M55" s="26">
        <f>IF(OR($B55="",$I55="",$J55=""),"",IFERROR(IF($J55&gt;=$I55,($J55-$I55)*24,""),""))</f>
        <v/>
      </c>
      <c r="N55" s="43">
        <f>IF(OR($B55="",$G55=""),"",IFERROR(VLOOKUP($G55,Assumptions!$A$5:$B$7,2,FALSE),""))</f>
        <v/>
      </c>
      <c r="O55" s="43">
        <f>IF(OR($B55="",$H55="",$N55=""),"",IFERROR(IF(OR($H55="Completed",$H55="Checked In"),$N55,IF($H55="No Show",$N55*Assumptions!$B$12,IF($H55="Canceled",0,""))),""))</f>
        <v/>
      </c>
      <c r="P55" s="28">
        <f>IF(COUNTA($A55:$L55,$Q55)=0,"",IFERROR(IF(OR($A55="",$B55="",$C55="",$D55="",$E55="",$F55="",$G55="",$H55=""),"Complete row",IF(COUNTIF($A$4:$A$103,$A55)&gt;1,"Check duplicate ID",IF(COUNTIFS($B$4:$B$103,$B55,$C$4:$C$103,$C55)&gt;1,"Check duplicate visit",IF(AND($I55&lt;&gt;"",$J55&lt;&gt;"",$J55&lt;=$I55),"Check times",IF(AND($H55="Completed",OR($I55="",$J55="")),"Check times",IF(AND($H55="Checked In",$I55=""),"Check check-in",IF(AND($H55="Scheduled",OR($I55&lt;&gt;"",$J55&lt;&gt;"")),"Check status",IF(AND($F55="No",OR($H55="Checked In",$H55="Completed")),"Check expected flag",IF(AND(OR($H55="Scheduled",$H55="Checked In",$H55="Completed"),OR($K55="",$L55="")),"Check assignment",IF(AND($M55&lt;&gt;"",$M55&gt;Assumptions!$B$13),"Check hours",IF(COUNTIFS($B$4:$B$103,$B55,$H$4:$H$103,"Checked In")+COUNTIFS($B$4:$B$103,$B55,$H$4:$H$103,"Completed")&gt;Assumptions!$B$11,"Check capacity",""))))))))))),"Check formula inputs"))</f>
        <v/>
      </c>
      <c r="Q55" s="25" t="n"/>
    </row>
    <row r="56">
      <c r="A56" s="19" t="n"/>
      <c r="B56" s="41" t="n"/>
      <c r="C56" s="19" t="n"/>
      <c r="D56" s="19" t="n"/>
      <c r="E56" s="19" t="n"/>
      <c r="F56" s="19" t="n"/>
      <c r="G56" s="19" t="n"/>
      <c r="H56" s="19" t="n"/>
      <c r="I56" s="21" t="n"/>
      <c r="J56" s="21" t="n"/>
      <c r="K56" s="19" t="n"/>
      <c r="L56" s="19" t="n"/>
      <c r="M56" s="22">
        <f>IF(OR($B56="",$I56="",$J56=""),"",IFERROR(IF($J56&gt;=$I56,($J56-$I56)*24,""),""))</f>
        <v/>
      </c>
      <c r="N56" s="42">
        <f>IF(OR($B56="",$G56=""),"",IFERROR(VLOOKUP($G56,Assumptions!$A$5:$B$7,2,FALSE),""))</f>
        <v/>
      </c>
      <c r="O56" s="42">
        <f>IF(OR($B56="",$H56="",$N56=""),"",IFERROR(IF(OR($H56="Completed",$H56="Checked In"),$N56,IF($H56="No Show",$N56*Assumptions!$B$12,IF($H56="Canceled",0,""))),""))</f>
        <v/>
      </c>
      <c r="P56" s="24">
        <f>IF(COUNTA($A56:$L56,$Q56)=0,"",IFERROR(IF(OR($A56="",$B56="",$C56="",$D56="",$E56="",$F56="",$G56="",$H56=""),"Complete row",IF(COUNTIF($A$4:$A$103,$A56)&gt;1,"Check duplicate ID",IF(COUNTIFS($B$4:$B$103,$B56,$C$4:$C$103,$C56)&gt;1,"Check duplicate visit",IF(AND($I56&lt;&gt;"",$J56&lt;&gt;"",$J56&lt;=$I56),"Check times",IF(AND($H56="Completed",OR($I56="",$J56="")),"Check times",IF(AND($H56="Checked In",$I56=""),"Check check-in",IF(AND($H56="Scheduled",OR($I56&lt;&gt;"",$J56&lt;&gt;"")),"Check status",IF(AND($F56="No",OR($H56="Checked In",$H56="Completed")),"Check expected flag",IF(AND(OR($H56="Scheduled",$H56="Checked In",$H56="Completed"),OR($K56="",$L56="")),"Check assignment",IF(AND($M56&lt;&gt;"",$M56&gt;Assumptions!$B$13),"Check hours",IF(COUNTIFS($B$4:$B$103,$B56,$H$4:$H$103,"Checked In")+COUNTIFS($B$4:$B$103,$B56,$H$4:$H$103,"Completed")&gt;Assumptions!$B$11,"Check capacity",""))))))))))),"Check formula inputs"))</f>
        <v/>
      </c>
      <c r="Q56" s="25" t="n"/>
    </row>
    <row r="57">
      <c r="A57" s="19" t="n"/>
      <c r="B57" s="41" t="n"/>
      <c r="C57" s="19" t="n"/>
      <c r="D57" s="19" t="n"/>
      <c r="E57" s="19" t="n"/>
      <c r="F57" s="19" t="n"/>
      <c r="G57" s="19" t="n"/>
      <c r="H57" s="19" t="n"/>
      <c r="I57" s="21" t="n"/>
      <c r="J57" s="21" t="n"/>
      <c r="K57" s="19" t="n"/>
      <c r="L57" s="19" t="n"/>
      <c r="M57" s="26">
        <f>IF(OR($B57="",$I57="",$J57=""),"",IFERROR(IF($J57&gt;=$I57,($J57-$I57)*24,""),""))</f>
        <v/>
      </c>
      <c r="N57" s="43">
        <f>IF(OR($B57="",$G57=""),"",IFERROR(VLOOKUP($G57,Assumptions!$A$5:$B$7,2,FALSE),""))</f>
        <v/>
      </c>
      <c r="O57" s="43">
        <f>IF(OR($B57="",$H57="",$N57=""),"",IFERROR(IF(OR($H57="Completed",$H57="Checked In"),$N57,IF($H57="No Show",$N57*Assumptions!$B$12,IF($H57="Canceled",0,""))),""))</f>
        <v/>
      </c>
      <c r="P57" s="28">
        <f>IF(COUNTA($A57:$L57,$Q57)=0,"",IFERROR(IF(OR($A57="",$B57="",$C57="",$D57="",$E57="",$F57="",$G57="",$H57=""),"Complete row",IF(COUNTIF($A$4:$A$103,$A57)&gt;1,"Check duplicate ID",IF(COUNTIFS($B$4:$B$103,$B57,$C$4:$C$103,$C57)&gt;1,"Check duplicate visit",IF(AND($I57&lt;&gt;"",$J57&lt;&gt;"",$J57&lt;=$I57),"Check times",IF(AND($H57="Completed",OR($I57="",$J57="")),"Check times",IF(AND($H57="Checked In",$I57=""),"Check check-in",IF(AND($H57="Scheduled",OR($I57&lt;&gt;"",$J57&lt;&gt;"")),"Check status",IF(AND($F57="No",OR($H57="Checked In",$H57="Completed")),"Check expected flag",IF(AND(OR($H57="Scheduled",$H57="Checked In",$H57="Completed"),OR($K57="",$L57="")),"Check assignment",IF(AND($M57&lt;&gt;"",$M57&gt;Assumptions!$B$13),"Check hours",IF(COUNTIFS($B$4:$B$103,$B57,$H$4:$H$103,"Checked In")+COUNTIFS($B$4:$B$103,$B57,$H$4:$H$103,"Completed")&gt;Assumptions!$B$11,"Check capacity",""))))))))))),"Check formula inputs"))</f>
        <v/>
      </c>
      <c r="Q57" s="25" t="n"/>
    </row>
    <row r="58">
      <c r="A58" s="19" t="n"/>
      <c r="B58" s="41" t="n"/>
      <c r="C58" s="19" t="n"/>
      <c r="D58" s="19" t="n"/>
      <c r="E58" s="19" t="n"/>
      <c r="F58" s="19" t="n"/>
      <c r="G58" s="19" t="n"/>
      <c r="H58" s="19" t="n"/>
      <c r="I58" s="21" t="n"/>
      <c r="J58" s="21" t="n"/>
      <c r="K58" s="19" t="n"/>
      <c r="L58" s="19" t="n"/>
      <c r="M58" s="22">
        <f>IF(OR($B58="",$I58="",$J58=""),"",IFERROR(IF($J58&gt;=$I58,($J58-$I58)*24,""),""))</f>
        <v/>
      </c>
      <c r="N58" s="42">
        <f>IF(OR($B58="",$G58=""),"",IFERROR(VLOOKUP($G58,Assumptions!$A$5:$B$7,2,FALSE),""))</f>
        <v/>
      </c>
      <c r="O58" s="42">
        <f>IF(OR($B58="",$H58="",$N58=""),"",IFERROR(IF(OR($H58="Completed",$H58="Checked In"),$N58,IF($H58="No Show",$N58*Assumptions!$B$12,IF($H58="Canceled",0,""))),""))</f>
        <v/>
      </c>
      <c r="P58" s="24">
        <f>IF(COUNTA($A58:$L58,$Q58)=0,"",IFERROR(IF(OR($A58="",$B58="",$C58="",$D58="",$E58="",$F58="",$G58="",$H58=""),"Complete row",IF(COUNTIF($A$4:$A$103,$A58)&gt;1,"Check duplicate ID",IF(COUNTIFS($B$4:$B$103,$B58,$C$4:$C$103,$C58)&gt;1,"Check duplicate visit",IF(AND($I58&lt;&gt;"",$J58&lt;&gt;"",$J58&lt;=$I58),"Check times",IF(AND($H58="Completed",OR($I58="",$J58="")),"Check times",IF(AND($H58="Checked In",$I58=""),"Check check-in",IF(AND($H58="Scheduled",OR($I58&lt;&gt;"",$J58&lt;&gt;"")),"Check status",IF(AND($F58="No",OR($H58="Checked In",$H58="Completed")),"Check expected flag",IF(AND(OR($H58="Scheduled",$H58="Checked In",$H58="Completed"),OR($K58="",$L58="")),"Check assignment",IF(AND($M58&lt;&gt;"",$M58&gt;Assumptions!$B$13),"Check hours",IF(COUNTIFS($B$4:$B$103,$B58,$H$4:$H$103,"Checked In")+COUNTIFS($B$4:$B$103,$B58,$H$4:$H$103,"Completed")&gt;Assumptions!$B$11,"Check capacity",""))))))))))),"Check formula inputs"))</f>
        <v/>
      </c>
      <c r="Q58" s="25" t="n"/>
    </row>
    <row r="59">
      <c r="A59" s="19" t="n"/>
      <c r="B59" s="41" t="n"/>
      <c r="C59" s="19" t="n"/>
      <c r="D59" s="19" t="n"/>
      <c r="E59" s="19" t="n"/>
      <c r="F59" s="19" t="n"/>
      <c r="G59" s="19" t="n"/>
      <c r="H59" s="19" t="n"/>
      <c r="I59" s="21" t="n"/>
      <c r="J59" s="21" t="n"/>
      <c r="K59" s="19" t="n"/>
      <c r="L59" s="19" t="n"/>
      <c r="M59" s="26">
        <f>IF(OR($B59="",$I59="",$J59=""),"",IFERROR(IF($J59&gt;=$I59,($J59-$I59)*24,""),""))</f>
        <v/>
      </c>
      <c r="N59" s="43">
        <f>IF(OR($B59="",$G59=""),"",IFERROR(VLOOKUP($G59,Assumptions!$A$5:$B$7,2,FALSE),""))</f>
        <v/>
      </c>
      <c r="O59" s="43">
        <f>IF(OR($B59="",$H59="",$N59=""),"",IFERROR(IF(OR($H59="Completed",$H59="Checked In"),$N59,IF($H59="No Show",$N59*Assumptions!$B$12,IF($H59="Canceled",0,""))),""))</f>
        <v/>
      </c>
      <c r="P59" s="28">
        <f>IF(COUNTA($A59:$L59,$Q59)=0,"",IFERROR(IF(OR($A59="",$B59="",$C59="",$D59="",$E59="",$F59="",$G59="",$H59=""),"Complete row",IF(COUNTIF($A$4:$A$103,$A59)&gt;1,"Check duplicate ID",IF(COUNTIFS($B$4:$B$103,$B59,$C$4:$C$103,$C59)&gt;1,"Check duplicate visit",IF(AND($I59&lt;&gt;"",$J59&lt;&gt;"",$J59&lt;=$I59),"Check times",IF(AND($H59="Completed",OR($I59="",$J59="")),"Check times",IF(AND($H59="Checked In",$I59=""),"Check check-in",IF(AND($H59="Scheduled",OR($I59&lt;&gt;"",$J59&lt;&gt;"")),"Check status",IF(AND($F59="No",OR($H59="Checked In",$H59="Completed")),"Check expected flag",IF(AND(OR($H59="Scheduled",$H59="Checked In",$H59="Completed"),OR($K59="",$L59="")),"Check assignment",IF(AND($M59&lt;&gt;"",$M59&gt;Assumptions!$B$13),"Check hours",IF(COUNTIFS($B$4:$B$103,$B59,$H$4:$H$103,"Checked In")+COUNTIFS($B$4:$B$103,$B59,$H$4:$H$103,"Completed")&gt;Assumptions!$B$11,"Check capacity",""))))))))))),"Check formula inputs"))</f>
        <v/>
      </c>
      <c r="Q59" s="25" t="n"/>
    </row>
    <row r="60">
      <c r="A60" s="19" t="n"/>
      <c r="B60" s="41" t="n"/>
      <c r="C60" s="19" t="n"/>
      <c r="D60" s="19" t="n"/>
      <c r="E60" s="19" t="n"/>
      <c r="F60" s="19" t="n"/>
      <c r="G60" s="19" t="n"/>
      <c r="H60" s="19" t="n"/>
      <c r="I60" s="21" t="n"/>
      <c r="J60" s="21" t="n"/>
      <c r="K60" s="19" t="n"/>
      <c r="L60" s="19" t="n"/>
      <c r="M60" s="22">
        <f>IF(OR($B60="",$I60="",$J60=""),"",IFERROR(IF($J60&gt;=$I60,($J60-$I60)*24,""),""))</f>
        <v/>
      </c>
      <c r="N60" s="42">
        <f>IF(OR($B60="",$G60=""),"",IFERROR(VLOOKUP($G60,Assumptions!$A$5:$B$7,2,FALSE),""))</f>
        <v/>
      </c>
      <c r="O60" s="42">
        <f>IF(OR($B60="",$H60="",$N60=""),"",IFERROR(IF(OR($H60="Completed",$H60="Checked In"),$N60,IF($H60="No Show",$N60*Assumptions!$B$12,IF($H60="Canceled",0,""))),""))</f>
        <v/>
      </c>
      <c r="P60" s="24">
        <f>IF(COUNTA($A60:$L60,$Q60)=0,"",IFERROR(IF(OR($A60="",$B60="",$C60="",$D60="",$E60="",$F60="",$G60="",$H60=""),"Complete row",IF(COUNTIF($A$4:$A$103,$A60)&gt;1,"Check duplicate ID",IF(COUNTIFS($B$4:$B$103,$B60,$C$4:$C$103,$C60)&gt;1,"Check duplicate visit",IF(AND($I60&lt;&gt;"",$J60&lt;&gt;"",$J60&lt;=$I60),"Check times",IF(AND($H60="Completed",OR($I60="",$J60="")),"Check times",IF(AND($H60="Checked In",$I60=""),"Check check-in",IF(AND($H60="Scheduled",OR($I60&lt;&gt;"",$J60&lt;&gt;"")),"Check status",IF(AND($F60="No",OR($H60="Checked In",$H60="Completed")),"Check expected flag",IF(AND(OR($H60="Scheduled",$H60="Checked In",$H60="Completed"),OR($K60="",$L60="")),"Check assignment",IF(AND($M60&lt;&gt;"",$M60&gt;Assumptions!$B$13),"Check hours",IF(COUNTIFS($B$4:$B$103,$B60,$H$4:$H$103,"Checked In")+COUNTIFS($B$4:$B$103,$B60,$H$4:$H$103,"Completed")&gt;Assumptions!$B$11,"Check capacity",""))))))))))),"Check formula inputs"))</f>
        <v/>
      </c>
      <c r="Q60" s="25" t="n"/>
    </row>
    <row r="61">
      <c r="A61" s="19" t="n"/>
      <c r="B61" s="41" t="n"/>
      <c r="C61" s="19" t="n"/>
      <c r="D61" s="19" t="n"/>
      <c r="E61" s="19" t="n"/>
      <c r="F61" s="19" t="n"/>
      <c r="G61" s="19" t="n"/>
      <c r="H61" s="19" t="n"/>
      <c r="I61" s="21" t="n"/>
      <c r="J61" s="21" t="n"/>
      <c r="K61" s="19" t="n"/>
      <c r="L61" s="19" t="n"/>
      <c r="M61" s="26">
        <f>IF(OR($B61="",$I61="",$J61=""),"",IFERROR(IF($J61&gt;=$I61,($J61-$I61)*24,""),""))</f>
        <v/>
      </c>
      <c r="N61" s="43">
        <f>IF(OR($B61="",$G61=""),"",IFERROR(VLOOKUP($G61,Assumptions!$A$5:$B$7,2,FALSE),""))</f>
        <v/>
      </c>
      <c r="O61" s="43">
        <f>IF(OR($B61="",$H61="",$N61=""),"",IFERROR(IF(OR($H61="Completed",$H61="Checked In"),$N61,IF($H61="No Show",$N61*Assumptions!$B$12,IF($H61="Canceled",0,""))),""))</f>
        <v/>
      </c>
      <c r="P61" s="28">
        <f>IF(COUNTA($A61:$L61,$Q61)=0,"",IFERROR(IF(OR($A61="",$B61="",$C61="",$D61="",$E61="",$F61="",$G61="",$H61=""),"Complete row",IF(COUNTIF($A$4:$A$103,$A61)&gt;1,"Check duplicate ID",IF(COUNTIFS($B$4:$B$103,$B61,$C$4:$C$103,$C61)&gt;1,"Check duplicate visit",IF(AND($I61&lt;&gt;"",$J61&lt;&gt;"",$J61&lt;=$I61),"Check times",IF(AND($H61="Completed",OR($I61="",$J61="")),"Check times",IF(AND($H61="Checked In",$I61=""),"Check check-in",IF(AND($H61="Scheduled",OR($I61&lt;&gt;"",$J61&lt;&gt;"")),"Check status",IF(AND($F61="No",OR($H61="Checked In",$H61="Completed")),"Check expected flag",IF(AND(OR($H61="Scheduled",$H61="Checked In",$H61="Completed"),OR($K61="",$L61="")),"Check assignment",IF(AND($M61&lt;&gt;"",$M61&gt;Assumptions!$B$13),"Check hours",IF(COUNTIFS($B$4:$B$103,$B61,$H$4:$H$103,"Checked In")+COUNTIFS($B$4:$B$103,$B61,$H$4:$H$103,"Completed")&gt;Assumptions!$B$11,"Check capacity",""))))))))))),"Check formula inputs"))</f>
        <v/>
      </c>
      <c r="Q61" s="25" t="n"/>
    </row>
    <row r="62">
      <c r="A62" s="19" t="n"/>
      <c r="B62" s="41" t="n"/>
      <c r="C62" s="19" t="n"/>
      <c r="D62" s="19" t="n"/>
      <c r="E62" s="19" t="n"/>
      <c r="F62" s="19" t="n"/>
      <c r="G62" s="19" t="n"/>
      <c r="H62" s="19" t="n"/>
      <c r="I62" s="21" t="n"/>
      <c r="J62" s="21" t="n"/>
      <c r="K62" s="19" t="n"/>
      <c r="L62" s="19" t="n"/>
      <c r="M62" s="22">
        <f>IF(OR($B62="",$I62="",$J62=""),"",IFERROR(IF($J62&gt;=$I62,($J62-$I62)*24,""),""))</f>
        <v/>
      </c>
      <c r="N62" s="42">
        <f>IF(OR($B62="",$G62=""),"",IFERROR(VLOOKUP($G62,Assumptions!$A$5:$B$7,2,FALSE),""))</f>
        <v/>
      </c>
      <c r="O62" s="42">
        <f>IF(OR($B62="",$H62="",$N62=""),"",IFERROR(IF(OR($H62="Completed",$H62="Checked In"),$N62,IF($H62="No Show",$N62*Assumptions!$B$12,IF($H62="Canceled",0,""))),""))</f>
        <v/>
      </c>
      <c r="P62" s="24">
        <f>IF(COUNTA($A62:$L62,$Q62)=0,"",IFERROR(IF(OR($A62="",$B62="",$C62="",$D62="",$E62="",$F62="",$G62="",$H62=""),"Complete row",IF(COUNTIF($A$4:$A$103,$A62)&gt;1,"Check duplicate ID",IF(COUNTIFS($B$4:$B$103,$B62,$C$4:$C$103,$C62)&gt;1,"Check duplicate visit",IF(AND($I62&lt;&gt;"",$J62&lt;&gt;"",$J62&lt;=$I62),"Check times",IF(AND($H62="Completed",OR($I62="",$J62="")),"Check times",IF(AND($H62="Checked In",$I62=""),"Check check-in",IF(AND($H62="Scheduled",OR($I62&lt;&gt;"",$J62&lt;&gt;"")),"Check status",IF(AND($F62="No",OR($H62="Checked In",$H62="Completed")),"Check expected flag",IF(AND(OR($H62="Scheduled",$H62="Checked In",$H62="Completed"),OR($K62="",$L62="")),"Check assignment",IF(AND($M62&lt;&gt;"",$M62&gt;Assumptions!$B$13),"Check hours",IF(COUNTIFS($B$4:$B$103,$B62,$H$4:$H$103,"Checked In")+COUNTIFS($B$4:$B$103,$B62,$H$4:$H$103,"Completed")&gt;Assumptions!$B$11,"Check capacity",""))))))))))),"Check formula inputs"))</f>
        <v/>
      </c>
      <c r="Q62" s="25" t="n"/>
    </row>
    <row r="63">
      <c r="A63" s="19" t="n"/>
      <c r="B63" s="41" t="n"/>
      <c r="C63" s="19" t="n"/>
      <c r="D63" s="19" t="n"/>
      <c r="E63" s="19" t="n"/>
      <c r="F63" s="19" t="n"/>
      <c r="G63" s="19" t="n"/>
      <c r="H63" s="19" t="n"/>
      <c r="I63" s="21" t="n"/>
      <c r="J63" s="21" t="n"/>
      <c r="K63" s="19" t="n"/>
      <c r="L63" s="19" t="n"/>
      <c r="M63" s="26">
        <f>IF(OR($B63="",$I63="",$J63=""),"",IFERROR(IF($J63&gt;=$I63,($J63-$I63)*24,""),""))</f>
        <v/>
      </c>
      <c r="N63" s="43">
        <f>IF(OR($B63="",$G63=""),"",IFERROR(VLOOKUP($G63,Assumptions!$A$5:$B$7,2,FALSE),""))</f>
        <v/>
      </c>
      <c r="O63" s="43">
        <f>IF(OR($B63="",$H63="",$N63=""),"",IFERROR(IF(OR($H63="Completed",$H63="Checked In"),$N63,IF($H63="No Show",$N63*Assumptions!$B$12,IF($H63="Canceled",0,""))),""))</f>
        <v/>
      </c>
      <c r="P63" s="28">
        <f>IF(COUNTA($A63:$L63,$Q63)=0,"",IFERROR(IF(OR($A63="",$B63="",$C63="",$D63="",$E63="",$F63="",$G63="",$H63=""),"Complete row",IF(COUNTIF($A$4:$A$103,$A63)&gt;1,"Check duplicate ID",IF(COUNTIFS($B$4:$B$103,$B63,$C$4:$C$103,$C63)&gt;1,"Check duplicate visit",IF(AND($I63&lt;&gt;"",$J63&lt;&gt;"",$J63&lt;=$I63),"Check times",IF(AND($H63="Completed",OR($I63="",$J63="")),"Check times",IF(AND($H63="Checked In",$I63=""),"Check check-in",IF(AND($H63="Scheduled",OR($I63&lt;&gt;"",$J63&lt;&gt;"")),"Check status",IF(AND($F63="No",OR($H63="Checked In",$H63="Completed")),"Check expected flag",IF(AND(OR($H63="Scheduled",$H63="Checked In",$H63="Completed"),OR($K63="",$L63="")),"Check assignment",IF(AND($M63&lt;&gt;"",$M63&gt;Assumptions!$B$13),"Check hours",IF(COUNTIFS($B$4:$B$103,$B63,$H$4:$H$103,"Checked In")+COUNTIFS($B$4:$B$103,$B63,$H$4:$H$103,"Completed")&gt;Assumptions!$B$11,"Check capacity",""))))))))))),"Check formula inputs"))</f>
        <v/>
      </c>
      <c r="Q63" s="25" t="n"/>
    </row>
    <row r="64">
      <c r="A64" s="19" t="n"/>
      <c r="B64" s="41" t="n"/>
      <c r="C64" s="19" t="n"/>
      <c r="D64" s="19" t="n"/>
      <c r="E64" s="19" t="n"/>
      <c r="F64" s="19" t="n"/>
      <c r="G64" s="19" t="n"/>
      <c r="H64" s="19" t="n"/>
      <c r="I64" s="21" t="n"/>
      <c r="J64" s="21" t="n"/>
      <c r="K64" s="19" t="n"/>
      <c r="L64" s="19" t="n"/>
      <c r="M64" s="22">
        <f>IF(OR($B64="",$I64="",$J64=""),"",IFERROR(IF($J64&gt;=$I64,($J64-$I64)*24,""),""))</f>
        <v/>
      </c>
      <c r="N64" s="42">
        <f>IF(OR($B64="",$G64=""),"",IFERROR(VLOOKUP($G64,Assumptions!$A$5:$B$7,2,FALSE),""))</f>
        <v/>
      </c>
      <c r="O64" s="42">
        <f>IF(OR($B64="",$H64="",$N64=""),"",IFERROR(IF(OR($H64="Completed",$H64="Checked In"),$N64,IF($H64="No Show",$N64*Assumptions!$B$12,IF($H64="Canceled",0,""))),""))</f>
        <v/>
      </c>
      <c r="P64" s="24">
        <f>IF(COUNTA($A64:$L64,$Q64)=0,"",IFERROR(IF(OR($A64="",$B64="",$C64="",$D64="",$E64="",$F64="",$G64="",$H64=""),"Complete row",IF(COUNTIF($A$4:$A$103,$A64)&gt;1,"Check duplicate ID",IF(COUNTIFS($B$4:$B$103,$B64,$C$4:$C$103,$C64)&gt;1,"Check duplicate visit",IF(AND($I64&lt;&gt;"",$J64&lt;&gt;"",$J64&lt;=$I64),"Check times",IF(AND($H64="Completed",OR($I64="",$J64="")),"Check times",IF(AND($H64="Checked In",$I64=""),"Check check-in",IF(AND($H64="Scheduled",OR($I64&lt;&gt;"",$J64&lt;&gt;"")),"Check status",IF(AND($F64="No",OR($H64="Checked In",$H64="Completed")),"Check expected flag",IF(AND(OR($H64="Scheduled",$H64="Checked In",$H64="Completed"),OR($K64="",$L64="")),"Check assignment",IF(AND($M64&lt;&gt;"",$M64&gt;Assumptions!$B$13),"Check hours",IF(COUNTIFS($B$4:$B$103,$B64,$H$4:$H$103,"Checked In")+COUNTIFS($B$4:$B$103,$B64,$H$4:$H$103,"Completed")&gt;Assumptions!$B$11,"Check capacity",""))))))))))),"Check formula inputs"))</f>
        <v/>
      </c>
      <c r="Q64" s="25" t="n"/>
    </row>
    <row r="65">
      <c r="A65" s="19" t="n"/>
      <c r="B65" s="41" t="n"/>
      <c r="C65" s="19" t="n"/>
      <c r="D65" s="19" t="n"/>
      <c r="E65" s="19" t="n"/>
      <c r="F65" s="19" t="n"/>
      <c r="G65" s="19" t="n"/>
      <c r="H65" s="19" t="n"/>
      <c r="I65" s="21" t="n"/>
      <c r="J65" s="21" t="n"/>
      <c r="K65" s="19" t="n"/>
      <c r="L65" s="19" t="n"/>
      <c r="M65" s="26">
        <f>IF(OR($B65="",$I65="",$J65=""),"",IFERROR(IF($J65&gt;=$I65,($J65-$I65)*24,""),""))</f>
        <v/>
      </c>
      <c r="N65" s="43">
        <f>IF(OR($B65="",$G65=""),"",IFERROR(VLOOKUP($G65,Assumptions!$A$5:$B$7,2,FALSE),""))</f>
        <v/>
      </c>
      <c r="O65" s="43">
        <f>IF(OR($B65="",$H65="",$N65=""),"",IFERROR(IF(OR($H65="Completed",$H65="Checked In"),$N65,IF($H65="No Show",$N65*Assumptions!$B$12,IF($H65="Canceled",0,""))),""))</f>
        <v/>
      </c>
      <c r="P65" s="28">
        <f>IF(COUNTA($A65:$L65,$Q65)=0,"",IFERROR(IF(OR($A65="",$B65="",$C65="",$D65="",$E65="",$F65="",$G65="",$H65=""),"Complete row",IF(COUNTIF($A$4:$A$103,$A65)&gt;1,"Check duplicate ID",IF(COUNTIFS($B$4:$B$103,$B65,$C$4:$C$103,$C65)&gt;1,"Check duplicate visit",IF(AND($I65&lt;&gt;"",$J65&lt;&gt;"",$J65&lt;=$I65),"Check times",IF(AND($H65="Completed",OR($I65="",$J65="")),"Check times",IF(AND($H65="Checked In",$I65=""),"Check check-in",IF(AND($H65="Scheduled",OR($I65&lt;&gt;"",$J65&lt;&gt;"")),"Check status",IF(AND($F65="No",OR($H65="Checked In",$H65="Completed")),"Check expected flag",IF(AND(OR($H65="Scheduled",$H65="Checked In",$H65="Completed"),OR($K65="",$L65="")),"Check assignment",IF(AND($M65&lt;&gt;"",$M65&gt;Assumptions!$B$13),"Check hours",IF(COUNTIFS($B$4:$B$103,$B65,$H$4:$H$103,"Checked In")+COUNTIFS($B$4:$B$103,$B65,$H$4:$H$103,"Completed")&gt;Assumptions!$B$11,"Check capacity",""))))))))))),"Check formula inputs"))</f>
        <v/>
      </c>
      <c r="Q65" s="25" t="n"/>
    </row>
    <row r="66">
      <c r="A66" s="19" t="n"/>
      <c r="B66" s="41" t="n"/>
      <c r="C66" s="19" t="n"/>
      <c r="D66" s="19" t="n"/>
      <c r="E66" s="19" t="n"/>
      <c r="F66" s="19" t="n"/>
      <c r="G66" s="19" t="n"/>
      <c r="H66" s="19" t="n"/>
      <c r="I66" s="21" t="n"/>
      <c r="J66" s="21" t="n"/>
      <c r="K66" s="19" t="n"/>
      <c r="L66" s="19" t="n"/>
      <c r="M66" s="22">
        <f>IF(OR($B66="",$I66="",$J66=""),"",IFERROR(IF($J66&gt;=$I66,($J66-$I66)*24,""),""))</f>
        <v/>
      </c>
      <c r="N66" s="42">
        <f>IF(OR($B66="",$G66=""),"",IFERROR(VLOOKUP($G66,Assumptions!$A$5:$B$7,2,FALSE),""))</f>
        <v/>
      </c>
      <c r="O66" s="42">
        <f>IF(OR($B66="",$H66="",$N66=""),"",IFERROR(IF(OR($H66="Completed",$H66="Checked In"),$N66,IF($H66="No Show",$N66*Assumptions!$B$12,IF($H66="Canceled",0,""))),""))</f>
        <v/>
      </c>
      <c r="P66" s="24">
        <f>IF(COUNTA($A66:$L66,$Q66)=0,"",IFERROR(IF(OR($A66="",$B66="",$C66="",$D66="",$E66="",$F66="",$G66="",$H66=""),"Complete row",IF(COUNTIF($A$4:$A$103,$A66)&gt;1,"Check duplicate ID",IF(COUNTIFS($B$4:$B$103,$B66,$C$4:$C$103,$C66)&gt;1,"Check duplicate visit",IF(AND($I66&lt;&gt;"",$J66&lt;&gt;"",$J66&lt;=$I66),"Check times",IF(AND($H66="Completed",OR($I66="",$J66="")),"Check times",IF(AND($H66="Checked In",$I66=""),"Check check-in",IF(AND($H66="Scheduled",OR($I66&lt;&gt;"",$J66&lt;&gt;"")),"Check status",IF(AND($F66="No",OR($H66="Checked In",$H66="Completed")),"Check expected flag",IF(AND(OR($H66="Scheduled",$H66="Checked In",$H66="Completed"),OR($K66="",$L66="")),"Check assignment",IF(AND($M66&lt;&gt;"",$M66&gt;Assumptions!$B$13),"Check hours",IF(COUNTIFS($B$4:$B$103,$B66,$H$4:$H$103,"Checked In")+COUNTIFS($B$4:$B$103,$B66,$H$4:$H$103,"Completed")&gt;Assumptions!$B$11,"Check capacity",""))))))))))),"Check formula inputs"))</f>
        <v/>
      </c>
      <c r="Q66" s="25" t="n"/>
    </row>
    <row r="67">
      <c r="A67" s="19" t="n"/>
      <c r="B67" s="41" t="n"/>
      <c r="C67" s="19" t="n"/>
      <c r="D67" s="19" t="n"/>
      <c r="E67" s="19" t="n"/>
      <c r="F67" s="19" t="n"/>
      <c r="G67" s="19" t="n"/>
      <c r="H67" s="19" t="n"/>
      <c r="I67" s="21" t="n"/>
      <c r="J67" s="21" t="n"/>
      <c r="K67" s="19" t="n"/>
      <c r="L67" s="19" t="n"/>
      <c r="M67" s="26">
        <f>IF(OR($B67="",$I67="",$J67=""),"",IFERROR(IF($J67&gt;=$I67,($J67-$I67)*24,""),""))</f>
        <v/>
      </c>
      <c r="N67" s="43">
        <f>IF(OR($B67="",$G67=""),"",IFERROR(VLOOKUP($G67,Assumptions!$A$5:$B$7,2,FALSE),""))</f>
        <v/>
      </c>
      <c r="O67" s="43">
        <f>IF(OR($B67="",$H67="",$N67=""),"",IFERROR(IF(OR($H67="Completed",$H67="Checked In"),$N67,IF($H67="No Show",$N67*Assumptions!$B$12,IF($H67="Canceled",0,""))),""))</f>
        <v/>
      </c>
      <c r="P67" s="28">
        <f>IF(COUNTA($A67:$L67,$Q67)=0,"",IFERROR(IF(OR($A67="",$B67="",$C67="",$D67="",$E67="",$F67="",$G67="",$H67=""),"Complete row",IF(COUNTIF($A$4:$A$103,$A67)&gt;1,"Check duplicate ID",IF(COUNTIFS($B$4:$B$103,$B67,$C$4:$C$103,$C67)&gt;1,"Check duplicate visit",IF(AND($I67&lt;&gt;"",$J67&lt;&gt;"",$J67&lt;=$I67),"Check times",IF(AND($H67="Completed",OR($I67="",$J67="")),"Check times",IF(AND($H67="Checked In",$I67=""),"Check check-in",IF(AND($H67="Scheduled",OR($I67&lt;&gt;"",$J67&lt;&gt;"")),"Check status",IF(AND($F67="No",OR($H67="Checked In",$H67="Completed")),"Check expected flag",IF(AND(OR($H67="Scheduled",$H67="Checked In",$H67="Completed"),OR($K67="",$L67="")),"Check assignment",IF(AND($M67&lt;&gt;"",$M67&gt;Assumptions!$B$13),"Check hours",IF(COUNTIFS($B$4:$B$103,$B67,$H$4:$H$103,"Checked In")+COUNTIFS($B$4:$B$103,$B67,$H$4:$H$103,"Completed")&gt;Assumptions!$B$11,"Check capacity",""))))))))))),"Check formula inputs"))</f>
        <v/>
      </c>
      <c r="Q67" s="25" t="n"/>
    </row>
    <row r="68">
      <c r="A68" s="19" t="n"/>
      <c r="B68" s="41" t="n"/>
      <c r="C68" s="19" t="n"/>
      <c r="D68" s="19" t="n"/>
      <c r="E68" s="19" t="n"/>
      <c r="F68" s="19" t="n"/>
      <c r="G68" s="19" t="n"/>
      <c r="H68" s="19" t="n"/>
      <c r="I68" s="21" t="n"/>
      <c r="J68" s="21" t="n"/>
      <c r="K68" s="19" t="n"/>
      <c r="L68" s="19" t="n"/>
      <c r="M68" s="22">
        <f>IF(OR($B68="",$I68="",$J68=""),"",IFERROR(IF($J68&gt;=$I68,($J68-$I68)*24,""),""))</f>
        <v/>
      </c>
      <c r="N68" s="42">
        <f>IF(OR($B68="",$G68=""),"",IFERROR(VLOOKUP($G68,Assumptions!$A$5:$B$7,2,FALSE),""))</f>
        <v/>
      </c>
      <c r="O68" s="42">
        <f>IF(OR($B68="",$H68="",$N68=""),"",IFERROR(IF(OR($H68="Completed",$H68="Checked In"),$N68,IF($H68="No Show",$N68*Assumptions!$B$12,IF($H68="Canceled",0,""))),""))</f>
        <v/>
      </c>
      <c r="P68" s="24">
        <f>IF(COUNTA($A68:$L68,$Q68)=0,"",IFERROR(IF(OR($A68="",$B68="",$C68="",$D68="",$E68="",$F68="",$G68="",$H68=""),"Complete row",IF(COUNTIF($A$4:$A$103,$A68)&gt;1,"Check duplicate ID",IF(COUNTIFS($B$4:$B$103,$B68,$C$4:$C$103,$C68)&gt;1,"Check duplicate visit",IF(AND($I68&lt;&gt;"",$J68&lt;&gt;"",$J68&lt;=$I68),"Check times",IF(AND($H68="Completed",OR($I68="",$J68="")),"Check times",IF(AND($H68="Checked In",$I68=""),"Check check-in",IF(AND($H68="Scheduled",OR($I68&lt;&gt;"",$J68&lt;&gt;"")),"Check status",IF(AND($F68="No",OR($H68="Checked In",$H68="Completed")),"Check expected flag",IF(AND(OR($H68="Scheduled",$H68="Checked In",$H68="Completed"),OR($K68="",$L68="")),"Check assignment",IF(AND($M68&lt;&gt;"",$M68&gt;Assumptions!$B$13),"Check hours",IF(COUNTIFS($B$4:$B$103,$B68,$H$4:$H$103,"Checked In")+COUNTIFS($B$4:$B$103,$B68,$H$4:$H$103,"Completed")&gt;Assumptions!$B$11,"Check capacity",""))))))))))),"Check formula inputs"))</f>
        <v/>
      </c>
      <c r="Q68" s="25" t="n"/>
    </row>
    <row r="69">
      <c r="A69" s="19" t="n"/>
      <c r="B69" s="41" t="n"/>
      <c r="C69" s="19" t="n"/>
      <c r="D69" s="19" t="n"/>
      <c r="E69" s="19" t="n"/>
      <c r="F69" s="19" t="n"/>
      <c r="G69" s="19" t="n"/>
      <c r="H69" s="19" t="n"/>
      <c r="I69" s="21" t="n"/>
      <c r="J69" s="21" t="n"/>
      <c r="K69" s="19" t="n"/>
      <c r="L69" s="19" t="n"/>
      <c r="M69" s="26">
        <f>IF(OR($B69="",$I69="",$J69=""),"",IFERROR(IF($J69&gt;=$I69,($J69-$I69)*24,""),""))</f>
        <v/>
      </c>
      <c r="N69" s="43">
        <f>IF(OR($B69="",$G69=""),"",IFERROR(VLOOKUP($G69,Assumptions!$A$5:$B$7,2,FALSE),""))</f>
        <v/>
      </c>
      <c r="O69" s="43">
        <f>IF(OR($B69="",$H69="",$N69=""),"",IFERROR(IF(OR($H69="Completed",$H69="Checked In"),$N69,IF($H69="No Show",$N69*Assumptions!$B$12,IF($H69="Canceled",0,""))),""))</f>
        <v/>
      </c>
      <c r="P69" s="28">
        <f>IF(COUNTA($A69:$L69,$Q69)=0,"",IFERROR(IF(OR($A69="",$B69="",$C69="",$D69="",$E69="",$F69="",$G69="",$H69=""),"Complete row",IF(COUNTIF($A$4:$A$103,$A69)&gt;1,"Check duplicate ID",IF(COUNTIFS($B$4:$B$103,$B69,$C$4:$C$103,$C69)&gt;1,"Check duplicate visit",IF(AND($I69&lt;&gt;"",$J69&lt;&gt;"",$J69&lt;=$I69),"Check times",IF(AND($H69="Completed",OR($I69="",$J69="")),"Check times",IF(AND($H69="Checked In",$I69=""),"Check check-in",IF(AND($H69="Scheduled",OR($I69&lt;&gt;"",$J69&lt;&gt;"")),"Check status",IF(AND($F69="No",OR($H69="Checked In",$H69="Completed")),"Check expected flag",IF(AND(OR($H69="Scheduled",$H69="Checked In",$H69="Completed"),OR($K69="",$L69="")),"Check assignment",IF(AND($M69&lt;&gt;"",$M69&gt;Assumptions!$B$13),"Check hours",IF(COUNTIFS($B$4:$B$103,$B69,$H$4:$H$103,"Checked In")+COUNTIFS($B$4:$B$103,$B69,$H$4:$H$103,"Completed")&gt;Assumptions!$B$11,"Check capacity",""))))))))))),"Check formula inputs"))</f>
        <v/>
      </c>
      <c r="Q69" s="25" t="n"/>
    </row>
    <row r="70">
      <c r="A70" s="19" t="n"/>
      <c r="B70" s="41" t="n"/>
      <c r="C70" s="19" t="n"/>
      <c r="D70" s="19" t="n"/>
      <c r="E70" s="19" t="n"/>
      <c r="F70" s="19" t="n"/>
      <c r="G70" s="19" t="n"/>
      <c r="H70" s="19" t="n"/>
      <c r="I70" s="21" t="n"/>
      <c r="J70" s="21" t="n"/>
      <c r="K70" s="19" t="n"/>
      <c r="L70" s="19" t="n"/>
      <c r="M70" s="22">
        <f>IF(OR($B70="",$I70="",$J70=""),"",IFERROR(IF($J70&gt;=$I70,($J70-$I70)*24,""),""))</f>
        <v/>
      </c>
      <c r="N70" s="42">
        <f>IF(OR($B70="",$G70=""),"",IFERROR(VLOOKUP($G70,Assumptions!$A$5:$B$7,2,FALSE),""))</f>
        <v/>
      </c>
      <c r="O70" s="42">
        <f>IF(OR($B70="",$H70="",$N70=""),"",IFERROR(IF(OR($H70="Completed",$H70="Checked In"),$N70,IF($H70="No Show",$N70*Assumptions!$B$12,IF($H70="Canceled",0,""))),""))</f>
        <v/>
      </c>
      <c r="P70" s="24">
        <f>IF(COUNTA($A70:$L70,$Q70)=0,"",IFERROR(IF(OR($A70="",$B70="",$C70="",$D70="",$E70="",$F70="",$G70="",$H70=""),"Complete row",IF(COUNTIF($A$4:$A$103,$A70)&gt;1,"Check duplicate ID",IF(COUNTIFS($B$4:$B$103,$B70,$C$4:$C$103,$C70)&gt;1,"Check duplicate visit",IF(AND($I70&lt;&gt;"",$J70&lt;&gt;"",$J70&lt;=$I70),"Check times",IF(AND($H70="Completed",OR($I70="",$J70="")),"Check times",IF(AND($H70="Checked In",$I70=""),"Check check-in",IF(AND($H70="Scheduled",OR($I70&lt;&gt;"",$J70&lt;&gt;"")),"Check status",IF(AND($F70="No",OR($H70="Checked In",$H70="Completed")),"Check expected flag",IF(AND(OR($H70="Scheduled",$H70="Checked In",$H70="Completed"),OR($K70="",$L70="")),"Check assignment",IF(AND($M70&lt;&gt;"",$M70&gt;Assumptions!$B$13),"Check hours",IF(COUNTIFS($B$4:$B$103,$B70,$H$4:$H$103,"Checked In")+COUNTIFS($B$4:$B$103,$B70,$H$4:$H$103,"Completed")&gt;Assumptions!$B$11,"Check capacity",""))))))))))),"Check formula inputs"))</f>
        <v/>
      </c>
      <c r="Q70" s="25" t="n"/>
    </row>
    <row r="71">
      <c r="A71" s="19" t="n"/>
      <c r="B71" s="41" t="n"/>
      <c r="C71" s="19" t="n"/>
      <c r="D71" s="19" t="n"/>
      <c r="E71" s="19" t="n"/>
      <c r="F71" s="19" t="n"/>
      <c r="G71" s="19" t="n"/>
      <c r="H71" s="19" t="n"/>
      <c r="I71" s="21" t="n"/>
      <c r="J71" s="21" t="n"/>
      <c r="K71" s="19" t="n"/>
      <c r="L71" s="19" t="n"/>
      <c r="M71" s="26">
        <f>IF(OR($B71="",$I71="",$J71=""),"",IFERROR(IF($J71&gt;=$I71,($J71-$I71)*24,""),""))</f>
        <v/>
      </c>
      <c r="N71" s="43">
        <f>IF(OR($B71="",$G71=""),"",IFERROR(VLOOKUP($G71,Assumptions!$A$5:$B$7,2,FALSE),""))</f>
        <v/>
      </c>
      <c r="O71" s="43">
        <f>IF(OR($B71="",$H71="",$N71=""),"",IFERROR(IF(OR($H71="Completed",$H71="Checked In"),$N71,IF($H71="No Show",$N71*Assumptions!$B$12,IF($H71="Canceled",0,""))),""))</f>
        <v/>
      </c>
      <c r="P71" s="28">
        <f>IF(COUNTA($A71:$L71,$Q71)=0,"",IFERROR(IF(OR($A71="",$B71="",$C71="",$D71="",$E71="",$F71="",$G71="",$H71=""),"Complete row",IF(COUNTIF($A$4:$A$103,$A71)&gt;1,"Check duplicate ID",IF(COUNTIFS($B$4:$B$103,$B71,$C$4:$C$103,$C71)&gt;1,"Check duplicate visit",IF(AND($I71&lt;&gt;"",$J71&lt;&gt;"",$J71&lt;=$I71),"Check times",IF(AND($H71="Completed",OR($I71="",$J71="")),"Check times",IF(AND($H71="Checked In",$I71=""),"Check check-in",IF(AND($H71="Scheduled",OR($I71&lt;&gt;"",$J71&lt;&gt;"")),"Check status",IF(AND($F71="No",OR($H71="Checked In",$H71="Completed")),"Check expected flag",IF(AND(OR($H71="Scheduled",$H71="Checked In",$H71="Completed"),OR($K71="",$L71="")),"Check assignment",IF(AND($M71&lt;&gt;"",$M71&gt;Assumptions!$B$13),"Check hours",IF(COUNTIFS($B$4:$B$103,$B71,$H$4:$H$103,"Checked In")+COUNTIFS($B$4:$B$103,$B71,$H$4:$H$103,"Completed")&gt;Assumptions!$B$11,"Check capacity",""))))))))))),"Check formula inputs"))</f>
        <v/>
      </c>
      <c r="Q71" s="25" t="n"/>
    </row>
    <row r="72">
      <c r="A72" s="19" t="n"/>
      <c r="B72" s="41" t="n"/>
      <c r="C72" s="19" t="n"/>
      <c r="D72" s="19" t="n"/>
      <c r="E72" s="19" t="n"/>
      <c r="F72" s="19" t="n"/>
      <c r="G72" s="19" t="n"/>
      <c r="H72" s="19" t="n"/>
      <c r="I72" s="21" t="n"/>
      <c r="J72" s="21" t="n"/>
      <c r="K72" s="19" t="n"/>
      <c r="L72" s="19" t="n"/>
      <c r="M72" s="22">
        <f>IF(OR($B72="",$I72="",$J72=""),"",IFERROR(IF($J72&gt;=$I72,($J72-$I72)*24,""),""))</f>
        <v/>
      </c>
      <c r="N72" s="42">
        <f>IF(OR($B72="",$G72=""),"",IFERROR(VLOOKUP($G72,Assumptions!$A$5:$B$7,2,FALSE),""))</f>
        <v/>
      </c>
      <c r="O72" s="42">
        <f>IF(OR($B72="",$H72="",$N72=""),"",IFERROR(IF(OR($H72="Completed",$H72="Checked In"),$N72,IF($H72="No Show",$N72*Assumptions!$B$12,IF($H72="Canceled",0,""))),""))</f>
        <v/>
      </c>
      <c r="P72" s="24">
        <f>IF(COUNTA($A72:$L72,$Q72)=0,"",IFERROR(IF(OR($A72="",$B72="",$C72="",$D72="",$E72="",$F72="",$G72="",$H72=""),"Complete row",IF(COUNTIF($A$4:$A$103,$A72)&gt;1,"Check duplicate ID",IF(COUNTIFS($B$4:$B$103,$B72,$C$4:$C$103,$C72)&gt;1,"Check duplicate visit",IF(AND($I72&lt;&gt;"",$J72&lt;&gt;"",$J72&lt;=$I72),"Check times",IF(AND($H72="Completed",OR($I72="",$J72="")),"Check times",IF(AND($H72="Checked In",$I72=""),"Check check-in",IF(AND($H72="Scheduled",OR($I72&lt;&gt;"",$J72&lt;&gt;"")),"Check status",IF(AND($F72="No",OR($H72="Checked In",$H72="Completed")),"Check expected flag",IF(AND(OR($H72="Scheduled",$H72="Checked In",$H72="Completed"),OR($K72="",$L72="")),"Check assignment",IF(AND($M72&lt;&gt;"",$M72&gt;Assumptions!$B$13),"Check hours",IF(COUNTIFS($B$4:$B$103,$B72,$H$4:$H$103,"Checked In")+COUNTIFS($B$4:$B$103,$B72,$H$4:$H$103,"Completed")&gt;Assumptions!$B$11,"Check capacity",""))))))))))),"Check formula inputs"))</f>
        <v/>
      </c>
      <c r="Q72" s="25" t="n"/>
    </row>
    <row r="73">
      <c r="A73" s="19" t="n"/>
      <c r="B73" s="41" t="n"/>
      <c r="C73" s="19" t="n"/>
      <c r="D73" s="19" t="n"/>
      <c r="E73" s="19" t="n"/>
      <c r="F73" s="19" t="n"/>
      <c r="G73" s="19" t="n"/>
      <c r="H73" s="19" t="n"/>
      <c r="I73" s="21" t="n"/>
      <c r="J73" s="21" t="n"/>
      <c r="K73" s="19" t="n"/>
      <c r="L73" s="19" t="n"/>
      <c r="M73" s="26">
        <f>IF(OR($B73="",$I73="",$J73=""),"",IFERROR(IF($J73&gt;=$I73,($J73-$I73)*24,""),""))</f>
        <v/>
      </c>
      <c r="N73" s="43">
        <f>IF(OR($B73="",$G73=""),"",IFERROR(VLOOKUP($G73,Assumptions!$A$5:$B$7,2,FALSE),""))</f>
        <v/>
      </c>
      <c r="O73" s="43">
        <f>IF(OR($B73="",$H73="",$N73=""),"",IFERROR(IF(OR($H73="Completed",$H73="Checked In"),$N73,IF($H73="No Show",$N73*Assumptions!$B$12,IF($H73="Canceled",0,""))),""))</f>
        <v/>
      </c>
      <c r="P73" s="28">
        <f>IF(COUNTA($A73:$L73,$Q73)=0,"",IFERROR(IF(OR($A73="",$B73="",$C73="",$D73="",$E73="",$F73="",$G73="",$H73=""),"Complete row",IF(COUNTIF($A$4:$A$103,$A73)&gt;1,"Check duplicate ID",IF(COUNTIFS($B$4:$B$103,$B73,$C$4:$C$103,$C73)&gt;1,"Check duplicate visit",IF(AND($I73&lt;&gt;"",$J73&lt;&gt;"",$J73&lt;=$I73),"Check times",IF(AND($H73="Completed",OR($I73="",$J73="")),"Check times",IF(AND($H73="Checked In",$I73=""),"Check check-in",IF(AND($H73="Scheduled",OR($I73&lt;&gt;"",$J73&lt;&gt;"")),"Check status",IF(AND($F73="No",OR($H73="Checked In",$H73="Completed")),"Check expected flag",IF(AND(OR($H73="Scheduled",$H73="Checked In",$H73="Completed"),OR($K73="",$L73="")),"Check assignment",IF(AND($M73&lt;&gt;"",$M73&gt;Assumptions!$B$13),"Check hours",IF(COUNTIFS($B$4:$B$103,$B73,$H$4:$H$103,"Checked In")+COUNTIFS($B$4:$B$103,$B73,$H$4:$H$103,"Completed")&gt;Assumptions!$B$11,"Check capacity",""))))))))))),"Check formula inputs"))</f>
        <v/>
      </c>
      <c r="Q73" s="25" t="n"/>
    </row>
    <row r="74">
      <c r="A74" s="19" t="n"/>
      <c r="B74" s="41" t="n"/>
      <c r="C74" s="19" t="n"/>
      <c r="D74" s="19" t="n"/>
      <c r="E74" s="19" t="n"/>
      <c r="F74" s="19" t="n"/>
      <c r="G74" s="19" t="n"/>
      <c r="H74" s="19" t="n"/>
      <c r="I74" s="21" t="n"/>
      <c r="J74" s="21" t="n"/>
      <c r="K74" s="19" t="n"/>
      <c r="L74" s="19" t="n"/>
      <c r="M74" s="22">
        <f>IF(OR($B74="",$I74="",$J74=""),"",IFERROR(IF($J74&gt;=$I74,($J74-$I74)*24,""),""))</f>
        <v/>
      </c>
      <c r="N74" s="42">
        <f>IF(OR($B74="",$G74=""),"",IFERROR(VLOOKUP($G74,Assumptions!$A$5:$B$7,2,FALSE),""))</f>
        <v/>
      </c>
      <c r="O74" s="42">
        <f>IF(OR($B74="",$H74="",$N74=""),"",IFERROR(IF(OR($H74="Completed",$H74="Checked In"),$N74,IF($H74="No Show",$N74*Assumptions!$B$12,IF($H74="Canceled",0,""))),""))</f>
        <v/>
      </c>
      <c r="P74" s="24">
        <f>IF(COUNTA($A74:$L74,$Q74)=0,"",IFERROR(IF(OR($A74="",$B74="",$C74="",$D74="",$E74="",$F74="",$G74="",$H74=""),"Complete row",IF(COUNTIF($A$4:$A$103,$A74)&gt;1,"Check duplicate ID",IF(COUNTIFS($B$4:$B$103,$B74,$C$4:$C$103,$C74)&gt;1,"Check duplicate visit",IF(AND($I74&lt;&gt;"",$J74&lt;&gt;"",$J74&lt;=$I74),"Check times",IF(AND($H74="Completed",OR($I74="",$J74="")),"Check times",IF(AND($H74="Checked In",$I74=""),"Check check-in",IF(AND($H74="Scheduled",OR($I74&lt;&gt;"",$J74&lt;&gt;"")),"Check status",IF(AND($F74="No",OR($H74="Checked In",$H74="Completed")),"Check expected flag",IF(AND(OR($H74="Scheduled",$H74="Checked In",$H74="Completed"),OR($K74="",$L74="")),"Check assignment",IF(AND($M74&lt;&gt;"",$M74&gt;Assumptions!$B$13),"Check hours",IF(COUNTIFS($B$4:$B$103,$B74,$H$4:$H$103,"Checked In")+COUNTIFS($B$4:$B$103,$B74,$H$4:$H$103,"Completed")&gt;Assumptions!$B$11,"Check capacity",""))))))))))),"Check formula inputs"))</f>
        <v/>
      </c>
      <c r="Q74" s="25" t="n"/>
    </row>
    <row r="75">
      <c r="A75" s="19" t="n"/>
      <c r="B75" s="41" t="n"/>
      <c r="C75" s="19" t="n"/>
      <c r="D75" s="19" t="n"/>
      <c r="E75" s="19" t="n"/>
      <c r="F75" s="19" t="n"/>
      <c r="G75" s="19" t="n"/>
      <c r="H75" s="19" t="n"/>
      <c r="I75" s="21" t="n"/>
      <c r="J75" s="21" t="n"/>
      <c r="K75" s="19" t="n"/>
      <c r="L75" s="19" t="n"/>
      <c r="M75" s="26">
        <f>IF(OR($B75="",$I75="",$J75=""),"",IFERROR(IF($J75&gt;=$I75,($J75-$I75)*24,""),""))</f>
        <v/>
      </c>
      <c r="N75" s="43">
        <f>IF(OR($B75="",$G75=""),"",IFERROR(VLOOKUP($G75,Assumptions!$A$5:$B$7,2,FALSE),""))</f>
        <v/>
      </c>
      <c r="O75" s="43">
        <f>IF(OR($B75="",$H75="",$N75=""),"",IFERROR(IF(OR($H75="Completed",$H75="Checked In"),$N75,IF($H75="No Show",$N75*Assumptions!$B$12,IF($H75="Canceled",0,""))),""))</f>
        <v/>
      </c>
      <c r="P75" s="28">
        <f>IF(COUNTA($A75:$L75,$Q75)=0,"",IFERROR(IF(OR($A75="",$B75="",$C75="",$D75="",$E75="",$F75="",$G75="",$H75=""),"Complete row",IF(COUNTIF($A$4:$A$103,$A75)&gt;1,"Check duplicate ID",IF(COUNTIFS($B$4:$B$103,$B75,$C$4:$C$103,$C75)&gt;1,"Check duplicate visit",IF(AND($I75&lt;&gt;"",$J75&lt;&gt;"",$J75&lt;=$I75),"Check times",IF(AND($H75="Completed",OR($I75="",$J75="")),"Check times",IF(AND($H75="Checked In",$I75=""),"Check check-in",IF(AND($H75="Scheduled",OR($I75&lt;&gt;"",$J75&lt;&gt;"")),"Check status",IF(AND($F75="No",OR($H75="Checked In",$H75="Completed")),"Check expected flag",IF(AND(OR($H75="Scheduled",$H75="Checked In",$H75="Completed"),OR($K75="",$L75="")),"Check assignment",IF(AND($M75&lt;&gt;"",$M75&gt;Assumptions!$B$13),"Check hours",IF(COUNTIFS($B$4:$B$103,$B75,$H$4:$H$103,"Checked In")+COUNTIFS($B$4:$B$103,$B75,$H$4:$H$103,"Completed")&gt;Assumptions!$B$11,"Check capacity",""))))))))))),"Check formula inputs"))</f>
        <v/>
      </c>
      <c r="Q75" s="25" t="n"/>
    </row>
    <row r="76">
      <c r="A76" s="19" t="n"/>
      <c r="B76" s="41" t="n"/>
      <c r="C76" s="19" t="n"/>
      <c r="D76" s="19" t="n"/>
      <c r="E76" s="19" t="n"/>
      <c r="F76" s="19" t="n"/>
      <c r="G76" s="19" t="n"/>
      <c r="H76" s="19" t="n"/>
      <c r="I76" s="21" t="n"/>
      <c r="J76" s="21" t="n"/>
      <c r="K76" s="19" t="n"/>
      <c r="L76" s="19" t="n"/>
      <c r="M76" s="22">
        <f>IF(OR($B76="",$I76="",$J76=""),"",IFERROR(IF($J76&gt;=$I76,($J76-$I76)*24,""),""))</f>
        <v/>
      </c>
      <c r="N76" s="42">
        <f>IF(OR($B76="",$G76=""),"",IFERROR(VLOOKUP($G76,Assumptions!$A$5:$B$7,2,FALSE),""))</f>
        <v/>
      </c>
      <c r="O76" s="42">
        <f>IF(OR($B76="",$H76="",$N76=""),"",IFERROR(IF(OR($H76="Completed",$H76="Checked In"),$N76,IF($H76="No Show",$N76*Assumptions!$B$12,IF($H76="Canceled",0,""))),""))</f>
        <v/>
      </c>
      <c r="P76" s="24">
        <f>IF(COUNTA($A76:$L76,$Q76)=0,"",IFERROR(IF(OR($A76="",$B76="",$C76="",$D76="",$E76="",$F76="",$G76="",$H76=""),"Complete row",IF(COUNTIF($A$4:$A$103,$A76)&gt;1,"Check duplicate ID",IF(COUNTIFS($B$4:$B$103,$B76,$C$4:$C$103,$C76)&gt;1,"Check duplicate visit",IF(AND($I76&lt;&gt;"",$J76&lt;&gt;"",$J76&lt;=$I76),"Check times",IF(AND($H76="Completed",OR($I76="",$J76="")),"Check times",IF(AND($H76="Checked In",$I76=""),"Check check-in",IF(AND($H76="Scheduled",OR($I76&lt;&gt;"",$J76&lt;&gt;"")),"Check status",IF(AND($F76="No",OR($H76="Checked In",$H76="Completed")),"Check expected flag",IF(AND(OR($H76="Scheduled",$H76="Checked In",$H76="Completed"),OR($K76="",$L76="")),"Check assignment",IF(AND($M76&lt;&gt;"",$M76&gt;Assumptions!$B$13),"Check hours",IF(COUNTIFS($B$4:$B$103,$B76,$H$4:$H$103,"Checked In")+COUNTIFS($B$4:$B$103,$B76,$H$4:$H$103,"Completed")&gt;Assumptions!$B$11,"Check capacity",""))))))))))),"Check formula inputs"))</f>
        <v/>
      </c>
      <c r="Q76" s="25" t="n"/>
    </row>
    <row r="77">
      <c r="A77" s="19" t="n"/>
      <c r="B77" s="41" t="n"/>
      <c r="C77" s="19" t="n"/>
      <c r="D77" s="19" t="n"/>
      <c r="E77" s="19" t="n"/>
      <c r="F77" s="19" t="n"/>
      <c r="G77" s="19" t="n"/>
      <c r="H77" s="19" t="n"/>
      <c r="I77" s="21" t="n"/>
      <c r="J77" s="21" t="n"/>
      <c r="K77" s="19" t="n"/>
      <c r="L77" s="19" t="n"/>
      <c r="M77" s="26">
        <f>IF(OR($B77="",$I77="",$J77=""),"",IFERROR(IF($J77&gt;=$I77,($J77-$I77)*24,""),""))</f>
        <v/>
      </c>
      <c r="N77" s="43">
        <f>IF(OR($B77="",$G77=""),"",IFERROR(VLOOKUP($G77,Assumptions!$A$5:$B$7,2,FALSE),""))</f>
        <v/>
      </c>
      <c r="O77" s="43">
        <f>IF(OR($B77="",$H77="",$N77=""),"",IFERROR(IF(OR($H77="Completed",$H77="Checked In"),$N77,IF($H77="No Show",$N77*Assumptions!$B$12,IF($H77="Canceled",0,""))),""))</f>
        <v/>
      </c>
      <c r="P77" s="28">
        <f>IF(COUNTA($A77:$L77,$Q77)=0,"",IFERROR(IF(OR($A77="",$B77="",$C77="",$D77="",$E77="",$F77="",$G77="",$H77=""),"Complete row",IF(COUNTIF($A$4:$A$103,$A77)&gt;1,"Check duplicate ID",IF(COUNTIFS($B$4:$B$103,$B77,$C$4:$C$103,$C77)&gt;1,"Check duplicate visit",IF(AND($I77&lt;&gt;"",$J77&lt;&gt;"",$J77&lt;=$I77),"Check times",IF(AND($H77="Completed",OR($I77="",$J77="")),"Check times",IF(AND($H77="Checked In",$I77=""),"Check check-in",IF(AND($H77="Scheduled",OR($I77&lt;&gt;"",$J77&lt;&gt;"")),"Check status",IF(AND($F77="No",OR($H77="Checked In",$H77="Completed")),"Check expected flag",IF(AND(OR($H77="Scheduled",$H77="Checked In",$H77="Completed"),OR($K77="",$L77="")),"Check assignment",IF(AND($M77&lt;&gt;"",$M77&gt;Assumptions!$B$13),"Check hours",IF(COUNTIFS($B$4:$B$103,$B77,$H$4:$H$103,"Checked In")+COUNTIFS($B$4:$B$103,$B77,$H$4:$H$103,"Completed")&gt;Assumptions!$B$11,"Check capacity",""))))))))))),"Check formula inputs"))</f>
        <v/>
      </c>
      <c r="Q77" s="25" t="n"/>
    </row>
    <row r="78">
      <c r="A78" s="19" t="n"/>
      <c r="B78" s="41" t="n"/>
      <c r="C78" s="19" t="n"/>
      <c r="D78" s="19" t="n"/>
      <c r="E78" s="19" t="n"/>
      <c r="F78" s="19" t="n"/>
      <c r="G78" s="19" t="n"/>
      <c r="H78" s="19" t="n"/>
      <c r="I78" s="21" t="n"/>
      <c r="J78" s="21" t="n"/>
      <c r="K78" s="19" t="n"/>
      <c r="L78" s="19" t="n"/>
      <c r="M78" s="22">
        <f>IF(OR($B78="",$I78="",$J78=""),"",IFERROR(IF($J78&gt;=$I78,($J78-$I78)*24,""),""))</f>
        <v/>
      </c>
      <c r="N78" s="42">
        <f>IF(OR($B78="",$G78=""),"",IFERROR(VLOOKUP($G78,Assumptions!$A$5:$B$7,2,FALSE),""))</f>
        <v/>
      </c>
      <c r="O78" s="42">
        <f>IF(OR($B78="",$H78="",$N78=""),"",IFERROR(IF(OR($H78="Completed",$H78="Checked In"),$N78,IF($H78="No Show",$N78*Assumptions!$B$12,IF($H78="Canceled",0,""))),""))</f>
        <v/>
      </c>
      <c r="P78" s="24">
        <f>IF(COUNTA($A78:$L78,$Q78)=0,"",IFERROR(IF(OR($A78="",$B78="",$C78="",$D78="",$E78="",$F78="",$G78="",$H78=""),"Complete row",IF(COUNTIF($A$4:$A$103,$A78)&gt;1,"Check duplicate ID",IF(COUNTIFS($B$4:$B$103,$B78,$C$4:$C$103,$C78)&gt;1,"Check duplicate visit",IF(AND($I78&lt;&gt;"",$J78&lt;&gt;"",$J78&lt;=$I78),"Check times",IF(AND($H78="Completed",OR($I78="",$J78="")),"Check times",IF(AND($H78="Checked In",$I78=""),"Check check-in",IF(AND($H78="Scheduled",OR($I78&lt;&gt;"",$J78&lt;&gt;"")),"Check status",IF(AND($F78="No",OR($H78="Checked In",$H78="Completed")),"Check expected flag",IF(AND(OR($H78="Scheduled",$H78="Checked In",$H78="Completed"),OR($K78="",$L78="")),"Check assignment",IF(AND($M78&lt;&gt;"",$M78&gt;Assumptions!$B$13),"Check hours",IF(COUNTIFS($B$4:$B$103,$B78,$H$4:$H$103,"Checked In")+COUNTIFS($B$4:$B$103,$B78,$H$4:$H$103,"Completed")&gt;Assumptions!$B$11,"Check capacity",""))))))))))),"Check formula inputs"))</f>
        <v/>
      </c>
      <c r="Q78" s="25" t="n"/>
    </row>
    <row r="79">
      <c r="A79" s="19" t="n"/>
      <c r="B79" s="41" t="n"/>
      <c r="C79" s="19" t="n"/>
      <c r="D79" s="19" t="n"/>
      <c r="E79" s="19" t="n"/>
      <c r="F79" s="19" t="n"/>
      <c r="G79" s="19" t="n"/>
      <c r="H79" s="19" t="n"/>
      <c r="I79" s="21" t="n"/>
      <c r="J79" s="21" t="n"/>
      <c r="K79" s="19" t="n"/>
      <c r="L79" s="19" t="n"/>
      <c r="M79" s="26">
        <f>IF(OR($B79="",$I79="",$J79=""),"",IFERROR(IF($J79&gt;=$I79,($J79-$I79)*24,""),""))</f>
        <v/>
      </c>
      <c r="N79" s="43">
        <f>IF(OR($B79="",$G79=""),"",IFERROR(VLOOKUP($G79,Assumptions!$A$5:$B$7,2,FALSE),""))</f>
        <v/>
      </c>
      <c r="O79" s="43">
        <f>IF(OR($B79="",$H79="",$N79=""),"",IFERROR(IF(OR($H79="Completed",$H79="Checked In"),$N79,IF($H79="No Show",$N79*Assumptions!$B$12,IF($H79="Canceled",0,""))),""))</f>
        <v/>
      </c>
      <c r="P79" s="28">
        <f>IF(COUNTA($A79:$L79,$Q79)=0,"",IFERROR(IF(OR($A79="",$B79="",$C79="",$D79="",$E79="",$F79="",$G79="",$H79=""),"Complete row",IF(COUNTIF($A$4:$A$103,$A79)&gt;1,"Check duplicate ID",IF(COUNTIFS($B$4:$B$103,$B79,$C$4:$C$103,$C79)&gt;1,"Check duplicate visit",IF(AND($I79&lt;&gt;"",$J79&lt;&gt;"",$J79&lt;=$I79),"Check times",IF(AND($H79="Completed",OR($I79="",$J79="")),"Check times",IF(AND($H79="Checked In",$I79=""),"Check check-in",IF(AND($H79="Scheduled",OR($I79&lt;&gt;"",$J79&lt;&gt;"")),"Check status",IF(AND($F79="No",OR($H79="Checked In",$H79="Completed")),"Check expected flag",IF(AND(OR($H79="Scheduled",$H79="Checked In",$H79="Completed"),OR($K79="",$L79="")),"Check assignment",IF(AND($M79&lt;&gt;"",$M79&gt;Assumptions!$B$13),"Check hours",IF(COUNTIFS($B$4:$B$103,$B79,$H$4:$H$103,"Checked In")+COUNTIFS($B$4:$B$103,$B79,$H$4:$H$103,"Completed")&gt;Assumptions!$B$11,"Check capacity",""))))))))))),"Check formula inputs"))</f>
        <v/>
      </c>
      <c r="Q79" s="25" t="n"/>
    </row>
    <row r="80">
      <c r="A80" s="19" t="n"/>
      <c r="B80" s="41" t="n"/>
      <c r="C80" s="19" t="n"/>
      <c r="D80" s="19" t="n"/>
      <c r="E80" s="19" t="n"/>
      <c r="F80" s="19" t="n"/>
      <c r="G80" s="19" t="n"/>
      <c r="H80" s="19" t="n"/>
      <c r="I80" s="21" t="n"/>
      <c r="J80" s="21" t="n"/>
      <c r="K80" s="19" t="n"/>
      <c r="L80" s="19" t="n"/>
      <c r="M80" s="22">
        <f>IF(OR($B80="",$I80="",$J80=""),"",IFERROR(IF($J80&gt;=$I80,($J80-$I80)*24,""),""))</f>
        <v/>
      </c>
      <c r="N80" s="42">
        <f>IF(OR($B80="",$G80=""),"",IFERROR(VLOOKUP($G80,Assumptions!$A$5:$B$7,2,FALSE),""))</f>
        <v/>
      </c>
      <c r="O80" s="42">
        <f>IF(OR($B80="",$H80="",$N80=""),"",IFERROR(IF(OR($H80="Completed",$H80="Checked In"),$N80,IF($H80="No Show",$N80*Assumptions!$B$12,IF($H80="Canceled",0,""))),""))</f>
        <v/>
      </c>
      <c r="P80" s="24">
        <f>IF(COUNTA($A80:$L80,$Q80)=0,"",IFERROR(IF(OR($A80="",$B80="",$C80="",$D80="",$E80="",$F80="",$G80="",$H80=""),"Complete row",IF(COUNTIF($A$4:$A$103,$A80)&gt;1,"Check duplicate ID",IF(COUNTIFS($B$4:$B$103,$B80,$C$4:$C$103,$C80)&gt;1,"Check duplicate visit",IF(AND($I80&lt;&gt;"",$J80&lt;&gt;"",$J80&lt;=$I80),"Check times",IF(AND($H80="Completed",OR($I80="",$J80="")),"Check times",IF(AND($H80="Checked In",$I80=""),"Check check-in",IF(AND($H80="Scheduled",OR($I80&lt;&gt;"",$J80&lt;&gt;"")),"Check status",IF(AND($F80="No",OR($H80="Checked In",$H80="Completed")),"Check expected flag",IF(AND(OR($H80="Scheduled",$H80="Checked In",$H80="Completed"),OR($K80="",$L80="")),"Check assignment",IF(AND($M80&lt;&gt;"",$M80&gt;Assumptions!$B$13),"Check hours",IF(COUNTIFS($B$4:$B$103,$B80,$H$4:$H$103,"Checked In")+COUNTIFS($B$4:$B$103,$B80,$H$4:$H$103,"Completed")&gt;Assumptions!$B$11,"Check capacity",""))))))))))),"Check formula inputs"))</f>
        <v/>
      </c>
      <c r="Q80" s="25" t="n"/>
    </row>
    <row r="81">
      <c r="A81" s="19" t="n"/>
      <c r="B81" s="41" t="n"/>
      <c r="C81" s="19" t="n"/>
      <c r="D81" s="19" t="n"/>
      <c r="E81" s="19" t="n"/>
      <c r="F81" s="19" t="n"/>
      <c r="G81" s="19" t="n"/>
      <c r="H81" s="19" t="n"/>
      <c r="I81" s="21" t="n"/>
      <c r="J81" s="21" t="n"/>
      <c r="K81" s="19" t="n"/>
      <c r="L81" s="19" t="n"/>
      <c r="M81" s="26">
        <f>IF(OR($B81="",$I81="",$J81=""),"",IFERROR(IF($J81&gt;=$I81,($J81-$I81)*24,""),""))</f>
        <v/>
      </c>
      <c r="N81" s="43">
        <f>IF(OR($B81="",$G81=""),"",IFERROR(VLOOKUP($G81,Assumptions!$A$5:$B$7,2,FALSE),""))</f>
        <v/>
      </c>
      <c r="O81" s="43">
        <f>IF(OR($B81="",$H81="",$N81=""),"",IFERROR(IF(OR($H81="Completed",$H81="Checked In"),$N81,IF($H81="No Show",$N81*Assumptions!$B$12,IF($H81="Canceled",0,""))),""))</f>
        <v/>
      </c>
      <c r="P81" s="28">
        <f>IF(COUNTA($A81:$L81,$Q81)=0,"",IFERROR(IF(OR($A81="",$B81="",$C81="",$D81="",$E81="",$F81="",$G81="",$H81=""),"Complete row",IF(COUNTIF($A$4:$A$103,$A81)&gt;1,"Check duplicate ID",IF(COUNTIFS($B$4:$B$103,$B81,$C$4:$C$103,$C81)&gt;1,"Check duplicate visit",IF(AND($I81&lt;&gt;"",$J81&lt;&gt;"",$J81&lt;=$I81),"Check times",IF(AND($H81="Completed",OR($I81="",$J81="")),"Check times",IF(AND($H81="Checked In",$I81=""),"Check check-in",IF(AND($H81="Scheduled",OR($I81&lt;&gt;"",$J81&lt;&gt;"")),"Check status",IF(AND($F81="No",OR($H81="Checked In",$H81="Completed")),"Check expected flag",IF(AND(OR($H81="Scheduled",$H81="Checked In",$H81="Completed"),OR($K81="",$L81="")),"Check assignment",IF(AND($M81&lt;&gt;"",$M81&gt;Assumptions!$B$13),"Check hours",IF(COUNTIFS($B$4:$B$103,$B81,$H$4:$H$103,"Checked In")+COUNTIFS($B$4:$B$103,$B81,$H$4:$H$103,"Completed")&gt;Assumptions!$B$11,"Check capacity",""))))))))))),"Check formula inputs"))</f>
        <v/>
      </c>
      <c r="Q81" s="25" t="n"/>
    </row>
    <row r="82">
      <c r="A82" s="19" t="n"/>
      <c r="B82" s="41" t="n"/>
      <c r="C82" s="19" t="n"/>
      <c r="D82" s="19" t="n"/>
      <c r="E82" s="19" t="n"/>
      <c r="F82" s="19" t="n"/>
      <c r="G82" s="19" t="n"/>
      <c r="H82" s="19" t="n"/>
      <c r="I82" s="21" t="n"/>
      <c r="J82" s="21" t="n"/>
      <c r="K82" s="19" t="n"/>
      <c r="L82" s="19" t="n"/>
      <c r="M82" s="22">
        <f>IF(OR($B82="",$I82="",$J82=""),"",IFERROR(IF($J82&gt;=$I82,($J82-$I82)*24,""),""))</f>
        <v/>
      </c>
      <c r="N82" s="42">
        <f>IF(OR($B82="",$G82=""),"",IFERROR(VLOOKUP($G82,Assumptions!$A$5:$B$7,2,FALSE),""))</f>
        <v/>
      </c>
      <c r="O82" s="42">
        <f>IF(OR($B82="",$H82="",$N82=""),"",IFERROR(IF(OR($H82="Completed",$H82="Checked In"),$N82,IF($H82="No Show",$N82*Assumptions!$B$12,IF($H82="Canceled",0,""))),""))</f>
        <v/>
      </c>
      <c r="P82" s="24">
        <f>IF(COUNTA($A82:$L82,$Q82)=0,"",IFERROR(IF(OR($A82="",$B82="",$C82="",$D82="",$E82="",$F82="",$G82="",$H82=""),"Complete row",IF(COUNTIF($A$4:$A$103,$A82)&gt;1,"Check duplicate ID",IF(COUNTIFS($B$4:$B$103,$B82,$C$4:$C$103,$C82)&gt;1,"Check duplicate visit",IF(AND($I82&lt;&gt;"",$J82&lt;&gt;"",$J82&lt;=$I82),"Check times",IF(AND($H82="Completed",OR($I82="",$J82="")),"Check times",IF(AND($H82="Checked In",$I82=""),"Check check-in",IF(AND($H82="Scheduled",OR($I82&lt;&gt;"",$J82&lt;&gt;"")),"Check status",IF(AND($F82="No",OR($H82="Checked In",$H82="Completed")),"Check expected flag",IF(AND(OR($H82="Scheduled",$H82="Checked In",$H82="Completed"),OR($K82="",$L82="")),"Check assignment",IF(AND($M82&lt;&gt;"",$M82&gt;Assumptions!$B$13),"Check hours",IF(COUNTIFS($B$4:$B$103,$B82,$H$4:$H$103,"Checked In")+COUNTIFS($B$4:$B$103,$B82,$H$4:$H$103,"Completed")&gt;Assumptions!$B$11,"Check capacity",""))))))))))),"Check formula inputs"))</f>
        <v/>
      </c>
      <c r="Q82" s="25" t="n"/>
    </row>
    <row r="83">
      <c r="A83" s="19" t="n"/>
      <c r="B83" s="41" t="n"/>
      <c r="C83" s="19" t="n"/>
      <c r="D83" s="19" t="n"/>
      <c r="E83" s="19" t="n"/>
      <c r="F83" s="19" t="n"/>
      <c r="G83" s="19" t="n"/>
      <c r="H83" s="19" t="n"/>
      <c r="I83" s="21" t="n"/>
      <c r="J83" s="21" t="n"/>
      <c r="K83" s="19" t="n"/>
      <c r="L83" s="19" t="n"/>
      <c r="M83" s="26">
        <f>IF(OR($B83="",$I83="",$J83=""),"",IFERROR(IF($J83&gt;=$I83,($J83-$I83)*24,""),""))</f>
        <v/>
      </c>
      <c r="N83" s="43">
        <f>IF(OR($B83="",$G83=""),"",IFERROR(VLOOKUP($G83,Assumptions!$A$5:$B$7,2,FALSE),""))</f>
        <v/>
      </c>
      <c r="O83" s="43">
        <f>IF(OR($B83="",$H83="",$N83=""),"",IFERROR(IF(OR($H83="Completed",$H83="Checked In"),$N83,IF($H83="No Show",$N83*Assumptions!$B$12,IF($H83="Canceled",0,""))),""))</f>
        <v/>
      </c>
      <c r="P83" s="28">
        <f>IF(COUNTA($A83:$L83,$Q83)=0,"",IFERROR(IF(OR($A83="",$B83="",$C83="",$D83="",$E83="",$F83="",$G83="",$H83=""),"Complete row",IF(COUNTIF($A$4:$A$103,$A83)&gt;1,"Check duplicate ID",IF(COUNTIFS($B$4:$B$103,$B83,$C$4:$C$103,$C83)&gt;1,"Check duplicate visit",IF(AND($I83&lt;&gt;"",$J83&lt;&gt;"",$J83&lt;=$I83),"Check times",IF(AND($H83="Completed",OR($I83="",$J83="")),"Check times",IF(AND($H83="Checked In",$I83=""),"Check check-in",IF(AND($H83="Scheduled",OR($I83&lt;&gt;"",$J83&lt;&gt;"")),"Check status",IF(AND($F83="No",OR($H83="Checked In",$H83="Completed")),"Check expected flag",IF(AND(OR($H83="Scheduled",$H83="Checked In",$H83="Completed"),OR($K83="",$L83="")),"Check assignment",IF(AND($M83&lt;&gt;"",$M83&gt;Assumptions!$B$13),"Check hours",IF(COUNTIFS($B$4:$B$103,$B83,$H$4:$H$103,"Checked In")+COUNTIFS($B$4:$B$103,$B83,$H$4:$H$103,"Completed")&gt;Assumptions!$B$11,"Check capacity",""))))))))))),"Check formula inputs"))</f>
        <v/>
      </c>
      <c r="Q83" s="25" t="n"/>
    </row>
    <row r="84">
      <c r="A84" s="19" t="n"/>
      <c r="B84" s="41" t="n"/>
      <c r="C84" s="19" t="n"/>
      <c r="D84" s="19" t="n"/>
      <c r="E84" s="19" t="n"/>
      <c r="F84" s="19" t="n"/>
      <c r="G84" s="19" t="n"/>
      <c r="H84" s="19" t="n"/>
      <c r="I84" s="21" t="n"/>
      <c r="J84" s="21" t="n"/>
      <c r="K84" s="19" t="n"/>
      <c r="L84" s="19" t="n"/>
      <c r="M84" s="22">
        <f>IF(OR($B84="",$I84="",$J84=""),"",IFERROR(IF($J84&gt;=$I84,($J84-$I84)*24,""),""))</f>
        <v/>
      </c>
      <c r="N84" s="42">
        <f>IF(OR($B84="",$G84=""),"",IFERROR(VLOOKUP($G84,Assumptions!$A$5:$B$7,2,FALSE),""))</f>
        <v/>
      </c>
      <c r="O84" s="42">
        <f>IF(OR($B84="",$H84="",$N84=""),"",IFERROR(IF(OR($H84="Completed",$H84="Checked In"),$N84,IF($H84="No Show",$N84*Assumptions!$B$12,IF($H84="Canceled",0,""))),""))</f>
        <v/>
      </c>
      <c r="P84" s="24">
        <f>IF(COUNTA($A84:$L84,$Q84)=0,"",IFERROR(IF(OR($A84="",$B84="",$C84="",$D84="",$E84="",$F84="",$G84="",$H84=""),"Complete row",IF(COUNTIF($A$4:$A$103,$A84)&gt;1,"Check duplicate ID",IF(COUNTIFS($B$4:$B$103,$B84,$C$4:$C$103,$C84)&gt;1,"Check duplicate visit",IF(AND($I84&lt;&gt;"",$J84&lt;&gt;"",$J84&lt;=$I84),"Check times",IF(AND($H84="Completed",OR($I84="",$J84="")),"Check times",IF(AND($H84="Checked In",$I84=""),"Check check-in",IF(AND($H84="Scheduled",OR($I84&lt;&gt;"",$J84&lt;&gt;"")),"Check status",IF(AND($F84="No",OR($H84="Checked In",$H84="Completed")),"Check expected flag",IF(AND(OR($H84="Scheduled",$H84="Checked In",$H84="Completed"),OR($K84="",$L84="")),"Check assignment",IF(AND($M84&lt;&gt;"",$M84&gt;Assumptions!$B$13),"Check hours",IF(COUNTIFS($B$4:$B$103,$B84,$H$4:$H$103,"Checked In")+COUNTIFS($B$4:$B$103,$B84,$H$4:$H$103,"Completed")&gt;Assumptions!$B$11,"Check capacity",""))))))))))),"Check formula inputs"))</f>
        <v/>
      </c>
      <c r="Q84" s="25" t="n"/>
    </row>
    <row r="85">
      <c r="A85" s="19" t="n"/>
      <c r="B85" s="41" t="n"/>
      <c r="C85" s="19" t="n"/>
      <c r="D85" s="19" t="n"/>
      <c r="E85" s="19" t="n"/>
      <c r="F85" s="19" t="n"/>
      <c r="G85" s="19" t="n"/>
      <c r="H85" s="19" t="n"/>
      <c r="I85" s="21" t="n"/>
      <c r="J85" s="21" t="n"/>
      <c r="K85" s="19" t="n"/>
      <c r="L85" s="19" t="n"/>
      <c r="M85" s="26">
        <f>IF(OR($B85="",$I85="",$J85=""),"",IFERROR(IF($J85&gt;=$I85,($J85-$I85)*24,""),""))</f>
        <v/>
      </c>
      <c r="N85" s="43">
        <f>IF(OR($B85="",$G85=""),"",IFERROR(VLOOKUP($G85,Assumptions!$A$5:$B$7,2,FALSE),""))</f>
        <v/>
      </c>
      <c r="O85" s="43">
        <f>IF(OR($B85="",$H85="",$N85=""),"",IFERROR(IF(OR($H85="Completed",$H85="Checked In"),$N85,IF($H85="No Show",$N85*Assumptions!$B$12,IF($H85="Canceled",0,""))),""))</f>
        <v/>
      </c>
      <c r="P85" s="28">
        <f>IF(COUNTA($A85:$L85,$Q85)=0,"",IFERROR(IF(OR($A85="",$B85="",$C85="",$D85="",$E85="",$F85="",$G85="",$H85=""),"Complete row",IF(COUNTIF($A$4:$A$103,$A85)&gt;1,"Check duplicate ID",IF(COUNTIFS($B$4:$B$103,$B85,$C$4:$C$103,$C85)&gt;1,"Check duplicate visit",IF(AND($I85&lt;&gt;"",$J85&lt;&gt;"",$J85&lt;=$I85),"Check times",IF(AND($H85="Completed",OR($I85="",$J85="")),"Check times",IF(AND($H85="Checked In",$I85=""),"Check check-in",IF(AND($H85="Scheduled",OR($I85&lt;&gt;"",$J85&lt;&gt;"")),"Check status",IF(AND($F85="No",OR($H85="Checked In",$H85="Completed")),"Check expected flag",IF(AND(OR($H85="Scheduled",$H85="Checked In",$H85="Completed"),OR($K85="",$L85="")),"Check assignment",IF(AND($M85&lt;&gt;"",$M85&gt;Assumptions!$B$13),"Check hours",IF(COUNTIFS($B$4:$B$103,$B85,$H$4:$H$103,"Checked In")+COUNTIFS($B$4:$B$103,$B85,$H$4:$H$103,"Completed")&gt;Assumptions!$B$11,"Check capacity",""))))))))))),"Check formula inputs"))</f>
        <v/>
      </c>
      <c r="Q85" s="25" t="n"/>
    </row>
    <row r="86">
      <c r="A86" s="19" t="n"/>
      <c r="B86" s="41" t="n"/>
      <c r="C86" s="19" t="n"/>
      <c r="D86" s="19" t="n"/>
      <c r="E86" s="19" t="n"/>
      <c r="F86" s="19" t="n"/>
      <c r="G86" s="19" t="n"/>
      <c r="H86" s="19" t="n"/>
      <c r="I86" s="21" t="n"/>
      <c r="J86" s="21" t="n"/>
      <c r="K86" s="19" t="n"/>
      <c r="L86" s="19" t="n"/>
      <c r="M86" s="22">
        <f>IF(OR($B86="",$I86="",$J86=""),"",IFERROR(IF($J86&gt;=$I86,($J86-$I86)*24,""),""))</f>
        <v/>
      </c>
      <c r="N86" s="42">
        <f>IF(OR($B86="",$G86=""),"",IFERROR(VLOOKUP($G86,Assumptions!$A$5:$B$7,2,FALSE),""))</f>
        <v/>
      </c>
      <c r="O86" s="42">
        <f>IF(OR($B86="",$H86="",$N86=""),"",IFERROR(IF(OR($H86="Completed",$H86="Checked In"),$N86,IF($H86="No Show",$N86*Assumptions!$B$12,IF($H86="Canceled",0,""))),""))</f>
        <v/>
      </c>
      <c r="P86" s="24">
        <f>IF(COUNTA($A86:$L86,$Q86)=0,"",IFERROR(IF(OR($A86="",$B86="",$C86="",$D86="",$E86="",$F86="",$G86="",$H86=""),"Complete row",IF(COUNTIF($A$4:$A$103,$A86)&gt;1,"Check duplicate ID",IF(COUNTIFS($B$4:$B$103,$B86,$C$4:$C$103,$C86)&gt;1,"Check duplicate visit",IF(AND($I86&lt;&gt;"",$J86&lt;&gt;"",$J86&lt;=$I86),"Check times",IF(AND($H86="Completed",OR($I86="",$J86="")),"Check times",IF(AND($H86="Checked In",$I86=""),"Check check-in",IF(AND($H86="Scheduled",OR($I86&lt;&gt;"",$J86&lt;&gt;"")),"Check status",IF(AND($F86="No",OR($H86="Checked In",$H86="Completed")),"Check expected flag",IF(AND(OR($H86="Scheduled",$H86="Checked In",$H86="Completed"),OR($K86="",$L86="")),"Check assignment",IF(AND($M86&lt;&gt;"",$M86&gt;Assumptions!$B$13),"Check hours",IF(COUNTIFS($B$4:$B$103,$B86,$H$4:$H$103,"Checked In")+COUNTIFS($B$4:$B$103,$B86,$H$4:$H$103,"Completed")&gt;Assumptions!$B$11,"Check capacity",""))))))))))),"Check formula inputs"))</f>
        <v/>
      </c>
      <c r="Q86" s="25" t="n"/>
    </row>
    <row r="87">
      <c r="A87" s="19" t="n"/>
      <c r="B87" s="41" t="n"/>
      <c r="C87" s="19" t="n"/>
      <c r="D87" s="19" t="n"/>
      <c r="E87" s="19" t="n"/>
      <c r="F87" s="19" t="n"/>
      <c r="G87" s="19" t="n"/>
      <c r="H87" s="19" t="n"/>
      <c r="I87" s="21" t="n"/>
      <c r="J87" s="21" t="n"/>
      <c r="K87" s="19" t="n"/>
      <c r="L87" s="19" t="n"/>
      <c r="M87" s="26">
        <f>IF(OR($B87="",$I87="",$J87=""),"",IFERROR(IF($J87&gt;=$I87,($J87-$I87)*24,""),""))</f>
        <v/>
      </c>
      <c r="N87" s="43">
        <f>IF(OR($B87="",$G87=""),"",IFERROR(VLOOKUP($G87,Assumptions!$A$5:$B$7,2,FALSE),""))</f>
        <v/>
      </c>
      <c r="O87" s="43">
        <f>IF(OR($B87="",$H87="",$N87=""),"",IFERROR(IF(OR($H87="Completed",$H87="Checked In"),$N87,IF($H87="No Show",$N87*Assumptions!$B$12,IF($H87="Canceled",0,""))),""))</f>
        <v/>
      </c>
      <c r="P87" s="28">
        <f>IF(COUNTA($A87:$L87,$Q87)=0,"",IFERROR(IF(OR($A87="",$B87="",$C87="",$D87="",$E87="",$F87="",$G87="",$H87=""),"Complete row",IF(COUNTIF($A$4:$A$103,$A87)&gt;1,"Check duplicate ID",IF(COUNTIFS($B$4:$B$103,$B87,$C$4:$C$103,$C87)&gt;1,"Check duplicate visit",IF(AND($I87&lt;&gt;"",$J87&lt;&gt;"",$J87&lt;=$I87),"Check times",IF(AND($H87="Completed",OR($I87="",$J87="")),"Check times",IF(AND($H87="Checked In",$I87=""),"Check check-in",IF(AND($H87="Scheduled",OR($I87&lt;&gt;"",$J87&lt;&gt;"")),"Check status",IF(AND($F87="No",OR($H87="Checked In",$H87="Completed")),"Check expected flag",IF(AND(OR($H87="Scheduled",$H87="Checked In",$H87="Completed"),OR($K87="",$L87="")),"Check assignment",IF(AND($M87&lt;&gt;"",$M87&gt;Assumptions!$B$13),"Check hours",IF(COUNTIFS($B$4:$B$103,$B87,$H$4:$H$103,"Checked In")+COUNTIFS($B$4:$B$103,$B87,$H$4:$H$103,"Completed")&gt;Assumptions!$B$11,"Check capacity",""))))))))))),"Check formula inputs"))</f>
        <v/>
      </c>
      <c r="Q87" s="25" t="n"/>
    </row>
    <row r="88">
      <c r="A88" s="19" t="n"/>
      <c r="B88" s="41" t="n"/>
      <c r="C88" s="19" t="n"/>
      <c r="D88" s="19" t="n"/>
      <c r="E88" s="19" t="n"/>
      <c r="F88" s="19" t="n"/>
      <c r="G88" s="19" t="n"/>
      <c r="H88" s="19" t="n"/>
      <c r="I88" s="21" t="n"/>
      <c r="J88" s="21" t="n"/>
      <c r="K88" s="19" t="n"/>
      <c r="L88" s="19" t="n"/>
      <c r="M88" s="22">
        <f>IF(OR($B88="",$I88="",$J88=""),"",IFERROR(IF($J88&gt;=$I88,($J88-$I88)*24,""),""))</f>
        <v/>
      </c>
      <c r="N88" s="42">
        <f>IF(OR($B88="",$G88=""),"",IFERROR(VLOOKUP($G88,Assumptions!$A$5:$B$7,2,FALSE),""))</f>
        <v/>
      </c>
      <c r="O88" s="42">
        <f>IF(OR($B88="",$H88="",$N88=""),"",IFERROR(IF(OR($H88="Completed",$H88="Checked In"),$N88,IF($H88="No Show",$N88*Assumptions!$B$12,IF($H88="Canceled",0,""))),""))</f>
        <v/>
      </c>
      <c r="P88" s="24">
        <f>IF(COUNTA($A88:$L88,$Q88)=0,"",IFERROR(IF(OR($A88="",$B88="",$C88="",$D88="",$E88="",$F88="",$G88="",$H88=""),"Complete row",IF(COUNTIF($A$4:$A$103,$A88)&gt;1,"Check duplicate ID",IF(COUNTIFS($B$4:$B$103,$B88,$C$4:$C$103,$C88)&gt;1,"Check duplicate visit",IF(AND($I88&lt;&gt;"",$J88&lt;&gt;"",$J88&lt;=$I88),"Check times",IF(AND($H88="Completed",OR($I88="",$J88="")),"Check times",IF(AND($H88="Checked In",$I88=""),"Check check-in",IF(AND($H88="Scheduled",OR($I88&lt;&gt;"",$J88&lt;&gt;"")),"Check status",IF(AND($F88="No",OR($H88="Checked In",$H88="Completed")),"Check expected flag",IF(AND(OR($H88="Scheduled",$H88="Checked In",$H88="Completed"),OR($K88="",$L88="")),"Check assignment",IF(AND($M88&lt;&gt;"",$M88&gt;Assumptions!$B$13),"Check hours",IF(COUNTIFS($B$4:$B$103,$B88,$H$4:$H$103,"Checked In")+COUNTIFS($B$4:$B$103,$B88,$H$4:$H$103,"Completed")&gt;Assumptions!$B$11,"Check capacity",""))))))))))),"Check formula inputs"))</f>
        <v/>
      </c>
      <c r="Q88" s="25" t="n"/>
    </row>
    <row r="89">
      <c r="A89" s="19" t="n"/>
      <c r="B89" s="41" t="n"/>
      <c r="C89" s="19" t="n"/>
      <c r="D89" s="19" t="n"/>
      <c r="E89" s="19" t="n"/>
      <c r="F89" s="19" t="n"/>
      <c r="G89" s="19" t="n"/>
      <c r="H89" s="19" t="n"/>
      <c r="I89" s="21" t="n"/>
      <c r="J89" s="21" t="n"/>
      <c r="K89" s="19" t="n"/>
      <c r="L89" s="19" t="n"/>
      <c r="M89" s="26">
        <f>IF(OR($B89="",$I89="",$J89=""),"",IFERROR(IF($J89&gt;=$I89,($J89-$I89)*24,""),""))</f>
        <v/>
      </c>
      <c r="N89" s="43">
        <f>IF(OR($B89="",$G89=""),"",IFERROR(VLOOKUP($G89,Assumptions!$A$5:$B$7,2,FALSE),""))</f>
        <v/>
      </c>
      <c r="O89" s="43">
        <f>IF(OR($B89="",$H89="",$N89=""),"",IFERROR(IF(OR($H89="Completed",$H89="Checked In"),$N89,IF($H89="No Show",$N89*Assumptions!$B$12,IF($H89="Canceled",0,""))),""))</f>
        <v/>
      </c>
      <c r="P89" s="28">
        <f>IF(COUNTA($A89:$L89,$Q89)=0,"",IFERROR(IF(OR($A89="",$B89="",$C89="",$D89="",$E89="",$F89="",$G89="",$H89=""),"Complete row",IF(COUNTIF($A$4:$A$103,$A89)&gt;1,"Check duplicate ID",IF(COUNTIFS($B$4:$B$103,$B89,$C$4:$C$103,$C89)&gt;1,"Check duplicate visit",IF(AND($I89&lt;&gt;"",$J89&lt;&gt;"",$J89&lt;=$I89),"Check times",IF(AND($H89="Completed",OR($I89="",$J89="")),"Check times",IF(AND($H89="Checked In",$I89=""),"Check check-in",IF(AND($H89="Scheduled",OR($I89&lt;&gt;"",$J89&lt;&gt;"")),"Check status",IF(AND($F89="No",OR($H89="Checked In",$H89="Completed")),"Check expected flag",IF(AND(OR($H89="Scheduled",$H89="Checked In",$H89="Completed"),OR($K89="",$L89="")),"Check assignment",IF(AND($M89&lt;&gt;"",$M89&gt;Assumptions!$B$13),"Check hours",IF(COUNTIFS($B$4:$B$103,$B89,$H$4:$H$103,"Checked In")+COUNTIFS($B$4:$B$103,$B89,$H$4:$H$103,"Completed")&gt;Assumptions!$B$11,"Check capacity",""))))))))))),"Check formula inputs"))</f>
        <v/>
      </c>
      <c r="Q89" s="25" t="n"/>
    </row>
    <row r="90">
      <c r="A90" s="19" t="n"/>
      <c r="B90" s="41" t="n"/>
      <c r="C90" s="19" t="n"/>
      <c r="D90" s="19" t="n"/>
      <c r="E90" s="19" t="n"/>
      <c r="F90" s="19" t="n"/>
      <c r="G90" s="19" t="n"/>
      <c r="H90" s="19" t="n"/>
      <c r="I90" s="21" t="n"/>
      <c r="J90" s="21" t="n"/>
      <c r="K90" s="19" t="n"/>
      <c r="L90" s="19" t="n"/>
      <c r="M90" s="22">
        <f>IF(OR($B90="",$I90="",$J90=""),"",IFERROR(IF($J90&gt;=$I90,($J90-$I90)*24,""),""))</f>
        <v/>
      </c>
      <c r="N90" s="42">
        <f>IF(OR($B90="",$G90=""),"",IFERROR(VLOOKUP($G90,Assumptions!$A$5:$B$7,2,FALSE),""))</f>
        <v/>
      </c>
      <c r="O90" s="42">
        <f>IF(OR($B90="",$H90="",$N90=""),"",IFERROR(IF(OR($H90="Completed",$H90="Checked In"),$N90,IF($H90="No Show",$N90*Assumptions!$B$12,IF($H90="Canceled",0,""))),""))</f>
        <v/>
      </c>
      <c r="P90" s="24">
        <f>IF(COUNTA($A90:$L90,$Q90)=0,"",IFERROR(IF(OR($A90="",$B90="",$C90="",$D90="",$E90="",$F90="",$G90="",$H90=""),"Complete row",IF(COUNTIF($A$4:$A$103,$A90)&gt;1,"Check duplicate ID",IF(COUNTIFS($B$4:$B$103,$B90,$C$4:$C$103,$C90)&gt;1,"Check duplicate visit",IF(AND($I90&lt;&gt;"",$J90&lt;&gt;"",$J90&lt;=$I90),"Check times",IF(AND($H90="Completed",OR($I90="",$J90="")),"Check times",IF(AND($H90="Checked In",$I90=""),"Check check-in",IF(AND($H90="Scheduled",OR($I90&lt;&gt;"",$J90&lt;&gt;"")),"Check status",IF(AND($F90="No",OR($H90="Checked In",$H90="Completed")),"Check expected flag",IF(AND(OR($H90="Scheduled",$H90="Checked In",$H90="Completed"),OR($K90="",$L90="")),"Check assignment",IF(AND($M90&lt;&gt;"",$M90&gt;Assumptions!$B$13),"Check hours",IF(COUNTIFS($B$4:$B$103,$B90,$H$4:$H$103,"Checked In")+COUNTIFS($B$4:$B$103,$B90,$H$4:$H$103,"Completed")&gt;Assumptions!$B$11,"Check capacity",""))))))))))),"Check formula inputs"))</f>
        <v/>
      </c>
      <c r="Q90" s="25" t="n"/>
    </row>
    <row r="91">
      <c r="A91" s="19" t="n"/>
      <c r="B91" s="41" t="n"/>
      <c r="C91" s="19" t="n"/>
      <c r="D91" s="19" t="n"/>
      <c r="E91" s="19" t="n"/>
      <c r="F91" s="19" t="n"/>
      <c r="G91" s="19" t="n"/>
      <c r="H91" s="19" t="n"/>
      <c r="I91" s="21" t="n"/>
      <c r="J91" s="21" t="n"/>
      <c r="K91" s="19" t="n"/>
      <c r="L91" s="19" t="n"/>
      <c r="M91" s="26">
        <f>IF(OR($B91="",$I91="",$J91=""),"",IFERROR(IF($J91&gt;=$I91,($J91-$I91)*24,""),""))</f>
        <v/>
      </c>
      <c r="N91" s="43">
        <f>IF(OR($B91="",$G91=""),"",IFERROR(VLOOKUP($G91,Assumptions!$A$5:$B$7,2,FALSE),""))</f>
        <v/>
      </c>
      <c r="O91" s="43">
        <f>IF(OR($B91="",$H91="",$N91=""),"",IFERROR(IF(OR($H91="Completed",$H91="Checked In"),$N91,IF($H91="No Show",$N91*Assumptions!$B$12,IF($H91="Canceled",0,""))),""))</f>
        <v/>
      </c>
      <c r="P91" s="28">
        <f>IF(COUNTA($A91:$L91,$Q91)=0,"",IFERROR(IF(OR($A91="",$B91="",$C91="",$D91="",$E91="",$F91="",$G91="",$H91=""),"Complete row",IF(COUNTIF($A$4:$A$103,$A91)&gt;1,"Check duplicate ID",IF(COUNTIFS($B$4:$B$103,$B91,$C$4:$C$103,$C91)&gt;1,"Check duplicate visit",IF(AND($I91&lt;&gt;"",$J91&lt;&gt;"",$J91&lt;=$I91),"Check times",IF(AND($H91="Completed",OR($I91="",$J91="")),"Check times",IF(AND($H91="Checked In",$I91=""),"Check check-in",IF(AND($H91="Scheduled",OR($I91&lt;&gt;"",$J91&lt;&gt;"")),"Check status",IF(AND($F91="No",OR($H91="Checked In",$H91="Completed")),"Check expected flag",IF(AND(OR($H91="Scheduled",$H91="Checked In",$H91="Completed"),OR($K91="",$L91="")),"Check assignment",IF(AND($M91&lt;&gt;"",$M91&gt;Assumptions!$B$13),"Check hours",IF(COUNTIFS($B$4:$B$103,$B91,$H$4:$H$103,"Checked In")+COUNTIFS($B$4:$B$103,$B91,$H$4:$H$103,"Completed")&gt;Assumptions!$B$11,"Check capacity",""))))))))))),"Check formula inputs"))</f>
        <v/>
      </c>
      <c r="Q91" s="25" t="n"/>
    </row>
    <row r="92">
      <c r="A92" s="19" t="n"/>
      <c r="B92" s="41" t="n"/>
      <c r="C92" s="19" t="n"/>
      <c r="D92" s="19" t="n"/>
      <c r="E92" s="19" t="n"/>
      <c r="F92" s="19" t="n"/>
      <c r="G92" s="19" t="n"/>
      <c r="H92" s="19" t="n"/>
      <c r="I92" s="21" t="n"/>
      <c r="J92" s="21" t="n"/>
      <c r="K92" s="19" t="n"/>
      <c r="L92" s="19" t="n"/>
      <c r="M92" s="22">
        <f>IF(OR($B92="",$I92="",$J92=""),"",IFERROR(IF($J92&gt;=$I92,($J92-$I92)*24,""),""))</f>
        <v/>
      </c>
      <c r="N92" s="42">
        <f>IF(OR($B92="",$G92=""),"",IFERROR(VLOOKUP($G92,Assumptions!$A$5:$B$7,2,FALSE),""))</f>
        <v/>
      </c>
      <c r="O92" s="42">
        <f>IF(OR($B92="",$H92="",$N92=""),"",IFERROR(IF(OR($H92="Completed",$H92="Checked In"),$N92,IF($H92="No Show",$N92*Assumptions!$B$12,IF($H92="Canceled",0,""))),""))</f>
        <v/>
      </c>
      <c r="P92" s="24">
        <f>IF(COUNTA($A92:$L92,$Q92)=0,"",IFERROR(IF(OR($A92="",$B92="",$C92="",$D92="",$E92="",$F92="",$G92="",$H92=""),"Complete row",IF(COUNTIF($A$4:$A$103,$A92)&gt;1,"Check duplicate ID",IF(COUNTIFS($B$4:$B$103,$B92,$C$4:$C$103,$C92)&gt;1,"Check duplicate visit",IF(AND($I92&lt;&gt;"",$J92&lt;&gt;"",$J92&lt;=$I92),"Check times",IF(AND($H92="Completed",OR($I92="",$J92="")),"Check times",IF(AND($H92="Checked In",$I92=""),"Check check-in",IF(AND($H92="Scheduled",OR($I92&lt;&gt;"",$J92&lt;&gt;"")),"Check status",IF(AND($F92="No",OR($H92="Checked In",$H92="Completed")),"Check expected flag",IF(AND(OR($H92="Scheduled",$H92="Checked In",$H92="Completed"),OR($K92="",$L92="")),"Check assignment",IF(AND($M92&lt;&gt;"",$M92&gt;Assumptions!$B$13),"Check hours",IF(COUNTIFS($B$4:$B$103,$B92,$H$4:$H$103,"Checked In")+COUNTIFS($B$4:$B$103,$B92,$H$4:$H$103,"Completed")&gt;Assumptions!$B$11,"Check capacity",""))))))))))),"Check formula inputs"))</f>
        <v/>
      </c>
      <c r="Q92" s="25" t="n"/>
    </row>
    <row r="93">
      <c r="A93" s="19" t="n"/>
      <c r="B93" s="41" t="n"/>
      <c r="C93" s="19" t="n"/>
      <c r="D93" s="19" t="n"/>
      <c r="E93" s="19" t="n"/>
      <c r="F93" s="19" t="n"/>
      <c r="G93" s="19" t="n"/>
      <c r="H93" s="19" t="n"/>
      <c r="I93" s="21" t="n"/>
      <c r="J93" s="21" t="n"/>
      <c r="K93" s="19" t="n"/>
      <c r="L93" s="19" t="n"/>
      <c r="M93" s="26">
        <f>IF(OR($B93="",$I93="",$J93=""),"",IFERROR(IF($J93&gt;=$I93,($J93-$I93)*24,""),""))</f>
        <v/>
      </c>
      <c r="N93" s="43">
        <f>IF(OR($B93="",$G93=""),"",IFERROR(VLOOKUP($G93,Assumptions!$A$5:$B$7,2,FALSE),""))</f>
        <v/>
      </c>
      <c r="O93" s="43">
        <f>IF(OR($B93="",$H93="",$N93=""),"",IFERROR(IF(OR($H93="Completed",$H93="Checked In"),$N93,IF($H93="No Show",$N93*Assumptions!$B$12,IF($H93="Canceled",0,""))),""))</f>
        <v/>
      </c>
      <c r="P93" s="28">
        <f>IF(COUNTA($A93:$L93,$Q93)=0,"",IFERROR(IF(OR($A93="",$B93="",$C93="",$D93="",$E93="",$F93="",$G93="",$H93=""),"Complete row",IF(COUNTIF($A$4:$A$103,$A93)&gt;1,"Check duplicate ID",IF(COUNTIFS($B$4:$B$103,$B93,$C$4:$C$103,$C93)&gt;1,"Check duplicate visit",IF(AND($I93&lt;&gt;"",$J93&lt;&gt;"",$J93&lt;=$I93),"Check times",IF(AND($H93="Completed",OR($I93="",$J93="")),"Check times",IF(AND($H93="Checked In",$I93=""),"Check check-in",IF(AND($H93="Scheduled",OR($I93&lt;&gt;"",$J93&lt;&gt;"")),"Check status",IF(AND($F93="No",OR($H93="Checked In",$H93="Completed")),"Check expected flag",IF(AND(OR($H93="Scheduled",$H93="Checked In",$H93="Completed"),OR($K93="",$L93="")),"Check assignment",IF(AND($M93&lt;&gt;"",$M93&gt;Assumptions!$B$13),"Check hours",IF(COUNTIFS($B$4:$B$103,$B93,$H$4:$H$103,"Checked In")+COUNTIFS($B$4:$B$103,$B93,$H$4:$H$103,"Completed")&gt;Assumptions!$B$11,"Check capacity",""))))))))))),"Check formula inputs"))</f>
        <v/>
      </c>
      <c r="Q93" s="25" t="n"/>
    </row>
    <row r="94">
      <c r="A94" s="19" t="n"/>
      <c r="B94" s="41" t="n"/>
      <c r="C94" s="19" t="n"/>
      <c r="D94" s="19" t="n"/>
      <c r="E94" s="19" t="n"/>
      <c r="F94" s="19" t="n"/>
      <c r="G94" s="19" t="n"/>
      <c r="H94" s="19" t="n"/>
      <c r="I94" s="21" t="n"/>
      <c r="J94" s="21" t="n"/>
      <c r="K94" s="19" t="n"/>
      <c r="L94" s="19" t="n"/>
      <c r="M94" s="22">
        <f>IF(OR($B94="",$I94="",$J94=""),"",IFERROR(IF($J94&gt;=$I94,($J94-$I94)*24,""),""))</f>
        <v/>
      </c>
      <c r="N94" s="42">
        <f>IF(OR($B94="",$G94=""),"",IFERROR(VLOOKUP($G94,Assumptions!$A$5:$B$7,2,FALSE),""))</f>
        <v/>
      </c>
      <c r="O94" s="42">
        <f>IF(OR($B94="",$H94="",$N94=""),"",IFERROR(IF(OR($H94="Completed",$H94="Checked In"),$N94,IF($H94="No Show",$N94*Assumptions!$B$12,IF($H94="Canceled",0,""))),""))</f>
        <v/>
      </c>
      <c r="P94" s="24">
        <f>IF(COUNTA($A94:$L94,$Q94)=0,"",IFERROR(IF(OR($A94="",$B94="",$C94="",$D94="",$E94="",$F94="",$G94="",$H94=""),"Complete row",IF(COUNTIF($A$4:$A$103,$A94)&gt;1,"Check duplicate ID",IF(COUNTIFS($B$4:$B$103,$B94,$C$4:$C$103,$C94)&gt;1,"Check duplicate visit",IF(AND($I94&lt;&gt;"",$J94&lt;&gt;"",$J94&lt;=$I94),"Check times",IF(AND($H94="Completed",OR($I94="",$J94="")),"Check times",IF(AND($H94="Checked In",$I94=""),"Check check-in",IF(AND($H94="Scheduled",OR($I94&lt;&gt;"",$J94&lt;&gt;"")),"Check status",IF(AND($F94="No",OR($H94="Checked In",$H94="Completed")),"Check expected flag",IF(AND(OR($H94="Scheduled",$H94="Checked In",$H94="Completed"),OR($K94="",$L94="")),"Check assignment",IF(AND($M94&lt;&gt;"",$M94&gt;Assumptions!$B$13),"Check hours",IF(COUNTIFS($B$4:$B$103,$B94,$H$4:$H$103,"Checked In")+COUNTIFS($B$4:$B$103,$B94,$H$4:$H$103,"Completed")&gt;Assumptions!$B$11,"Check capacity",""))))))))))),"Check formula inputs"))</f>
        <v/>
      </c>
      <c r="Q94" s="25" t="n"/>
    </row>
    <row r="95">
      <c r="A95" s="19" t="n"/>
      <c r="B95" s="41" t="n"/>
      <c r="C95" s="19" t="n"/>
      <c r="D95" s="19" t="n"/>
      <c r="E95" s="19" t="n"/>
      <c r="F95" s="19" t="n"/>
      <c r="G95" s="19" t="n"/>
      <c r="H95" s="19" t="n"/>
      <c r="I95" s="21" t="n"/>
      <c r="J95" s="21" t="n"/>
      <c r="K95" s="19" t="n"/>
      <c r="L95" s="19" t="n"/>
      <c r="M95" s="26">
        <f>IF(OR($B95="",$I95="",$J95=""),"",IFERROR(IF($J95&gt;=$I95,($J95-$I95)*24,""),""))</f>
        <v/>
      </c>
      <c r="N95" s="43">
        <f>IF(OR($B95="",$G95=""),"",IFERROR(VLOOKUP($G95,Assumptions!$A$5:$B$7,2,FALSE),""))</f>
        <v/>
      </c>
      <c r="O95" s="43">
        <f>IF(OR($B95="",$H95="",$N95=""),"",IFERROR(IF(OR($H95="Completed",$H95="Checked In"),$N95,IF($H95="No Show",$N95*Assumptions!$B$12,IF($H95="Canceled",0,""))),""))</f>
        <v/>
      </c>
      <c r="P95" s="28">
        <f>IF(COUNTA($A95:$L95,$Q95)=0,"",IFERROR(IF(OR($A95="",$B95="",$C95="",$D95="",$E95="",$F95="",$G95="",$H95=""),"Complete row",IF(COUNTIF($A$4:$A$103,$A95)&gt;1,"Check duplicate ID",IF(COUNTIFS($B$4:$B$103,$B95,$C$4:$C$103,$C95)&gt;1,"Check duplicate visit",IF(AND($I95&lt;&gt;"",$J95&lt;&gt;"",$J95&lt;=$I95),"Check times",IF(AND($H95="Completed",OR($I95="",$J95="")),"Check times",IF(AND($H95="Checked In",$I95=""),"Check check-in",IF(AND($H95="Scheduled",OR($I95&lt;&gt;"",$J95&lt;&gt;"")),"Check status",IF(AND($F95="No",OR($H95="Checked In",$H95="Completed")),"Check expected flag",IF(AND(OR($H95="Scheduled",$H95="Checked In",$H95="Completed"),OR($K95="",$L95="")),"Check assignment",IF(AND($M95&lt;&gt;"",$M95&gt;Assumptions!$B$13),"Check hours",IF(COUNTIFS($B$4:$B$103,$B95,$H$4:$H$103,"Checked In")+COUNTIFS($B$4:$B$103,$B95,$H$4:$H$103,"Completed")&gt;Assumptions!$B$11,"Check capacity",""))))))))))),"Check formula inputs"))</f>
        <v/>
      </c>
      <c r="Q95" s="25" t="n"/>
    </row>
    <row r="96">
      <c r="A96" s="19" t="n"/>
      <c r="B96" s="41" t="n"/>
      <c r="C96" s="19" t="n"/>
      <c r="D96" s="19" t="n"/>
      <c r="E96" s="19" t="n"/>
      <c r="F96" s="19" t="n"/>
      <c r="G96" s="19" t="n"/>
      <c r="H96" s="19" t="n"/>
      <c r="I96" s="21" t="n"/>
      <c r="J96" s="21" t="n"/>
      <c r="K96" s="19" t="n"/>
      <c r="L96" s="19" t="n"/>
      <c r="M96" s="22">
        <f>IF(OR($B96="",$I96="",$J96=""),"",IFERROR(IF($J96&gt;=$I96,($J96-$I96)*24,""),""))</f>
        <v/>
      </c>
      <c r="N96" s="42">
        <f>IF(OR($B96="",$G96=""),"",IFERROR(VLOOKUP($G96,Assumptions!$A$5:$B$7,2,FALSE),""))</f>
        <v/>
      </c>
      <c r="O96" s="42">
        <f>IF(OR($B96="",$H96="",$N96=""),"",IFERROR(IF(OR($H96="Completed",$H96="Checked In"),$N96,IF($H96="No Show",$N96*Assumptions!$B$12,IF($H96="Canceled",0,""))),""))</f>
        <v/>
      </c>
      <c r="P96" s="24">
        <f>IF(COUNTA($A96:$L96,$Q96)=0,"",IFERROR(IF(OR($A96="",$B96="",$C96="",$D96="",$E96="",$F96="",$G96="",$H96=""),"Complete row",IF(COUNTIF($A$4:$A$103,$A96)&gt;1,"Check duplicate ID",IF(COUNTIFS($B$4:$B$103,$B96,$C$4:$C$103,$C96)&gt;1,"Check duplicate visit",IF(AND($I96&lt;&gt;"",$J96&lt;&gt;"",$J96&lt;=$I96),"Check times",IF(AND($H96="Completed",OR($I96="",$J96="")),"Check times",IF(AND($H96="Checked In",$I96=""),"Check check-in",IF(AND($H96="Scheduled",OR($I96&lt;&gt;"",$J96&lt;&gt;"")),"Check status",IF(AND($F96="No",OR($H96="Checked In",$H96="Completed")),"Check expected flag",IF(AND(OR($H96="Scheduled",$H96="Checked In",$H96="Completed"),OR($K96="",$L96="")),"Check assignment",IF(AND($M96&lt;&gt;"",$M96&gt;Assumptions!$B$13),"Check hours",IF(COUNTIFS($B$4:$B$103,$B96,$H$4:$H$103,"Checked In")+COUNTIFS($B$4:$B$103,$B96,$H$4:$H$103,"Completed")&gt;Assumptions!$B$11,"Check capacity",""))))))))))),"Check formula inputs"))</f>
        <v/>
      </c>
      <c r="Q96" s="25" t="n"/>
    </row>
    <row r="97">
      <c r="A97" s="19" t="n"/>
      <c r="B97" s="41" t="n"/>
      <c r="C97" s="19" t="n"/>
      <c r="D97" s="19" t="n"/>
      <c r="E97" s="19" t="n"/>
      <c r="F97" s="19" t="n"/>
      <c r="G97" s="19" t="n"/>
      <c r="H97" s="19" t="n"/>
      <c r="I97" s="21" t="n"/>
      <c r="J97" s="21" t="n"/>
      <c r="K97" s="19" t="n"/>
      <c r="L97" s="19" t="n"/>
      <c r="M97" s="26">
        <f>IF(OR($B97="",$I97="",$J97=""),"",IFERROR(IF($J97&gt;=$I97,($J97-$I97)*24,""),""))</f>
        <v/>
      </c>
      <c r="N97" s="43">
        <f>IF(OR($B97="",$G97=""),"",IFERROR(VLOOKUP($G97,Assumptions!$A$5:$B$7,2,FALSE),""))</f>
        <v/>
      </c>
      <c r="O97" s="43">
        <f>IF(OR($B97="",$H97="",$N97=""),"",IFERROR(IF(OR($H97="Completed",$H97="Checked In"),$N97,IF($H97="No Show",$N97*Assumptions!$B$12,IF($H97="Canceled",0,""))),""))</f>
        <v/>
      </c>
      <c r="P97" s="28">
        <f>IF(COUNTA($A97:$L97,$Q97)=0,"",IFERROR(IF(OR($A97="",$B97="",$C97="",$D97="",$E97="",$F97="",$G97="",$H97=""),"Complete row",IF(COUNTIF($A$4:$A$103,$A97)&gt;1,"Check duplicate ID",IF(COUNTIFS($B$4:$B$103,$B97,$C$4:$C$103,$C97)&gt;1,"Check duplicate visit",IF(AND($I97&lt;&gt;"",$J97&lt;&gt;"",$J97&lt;=$I97),"Check times",IF(AND($H97="Completed",OR($I97="",$J97="")),"Check times",IF(AND($H97="Checked In",$I97=""),"Check check-in",IF(AND($H97="Scheduled",OR($I97&lt;&gt;"",$J97&lt;&gt;"")),"Check status",IF(AND($F97="No",OR($H97="Checked In",$H97="Completed")),"Check expected flag",IF(AND(OR($H97="Scheduled",$H97="Checked In",$H97="Completed"),OR($K97="",$L97="")),"Check assignment",IF(AND($M97&lt;&gt;"",$M97&gt;Assumptions!$B$13),"Check hours",IF(COUNTIFS($B$4:$B$103,$B97,$H$4:$H$103,"Checked In")+COUNTIFS($B$4:$B$103,$B97,$H$4:$H$103,"Completed")&gt;Assumptions!$B$11,"Check capacity",""))))))))))),"Check formula inputs"))</f>
        <v/>
      </c>
      <c r="Q97" s="25" t="n"/>
    </row>
    <row r="98">
      <c r="A98" s="19" t="n"/>
      <c r="B98" s="41" t="n"/>
      <c r="C98" s="19" t="n"/>
      <c r="D98" s="19" t="n"/>
      <c r="E98" s="19" t="n"/>
      <c r="F98" s="19" t="n"/>
      <c r="G98" s="19" t="n"/>
      <c r="H98" s="19" t="n"/>
      <c r="I98" s="21" t="n"/>
      <c r="J98" s="21" t="n"/>
      <c r="K98" s="19" t="n"/>
      <c r="L98" s="19" t="n"/>
      <c r="M98" s="22">
        <f>IF(OR($B98="",$I98="",$J98=""),"",IFERROR(IF($J98&gt;=$I98,($J98-$I98)*24,""),""))</f>
        <v/>
      </c>
      <c r="N98" s="42">
        <f>IF(OR($B98="",$G98=""),"",IFERROR(VLOOKUP($G98,Assumptions!$A$5:$B$7,2,FALSE),""))</f>
        <v/>
      </c>
      <c r="O98" s="42">
        <f>IF(OR($B98="",$H98="",$N98=""),"",IFERROR(IF(OR($H98="Completed",$H98="Checked In"),$N98,IF($H98="No Show",$N98*Assumptions!$B$12,IF($H98="Canceled",0,""))),""))</f>
        <v/>
      </c>
      <c r="P98" s="24">
        <f>IF(COUNTA($A98:$L98,$Q98)=0,"",IFERROR(IF(OR($A98="",$B98="",$C98="",$D98="",$E98="",$F98="",$G98="",$H98=""),"Complete row",IF(COUNTIF($A$4:$A$103,$A98)&gt;1,"Check duplicate ID",IF(COUNTIFS($B$4:$B$103,$B98,$C$4:$C$103,$C98)&gt;1,"Check duplicate visit",IF(AND($I98&lt;&gt;"",$J98&lt;&gt;"",$J98&lt;=$I98),"Check times",IF(AND($H98="Completed",OR($I98="",$J98="")),"Check times",IF(AND($H98="Checked In",$I98=""),"Check check-in",IF(AND($H98="Scheduled",OR($I98&lt;&gt;"",$J98&lt;&gt;"")),"Check status",IF(AND($F98="No",OR($H98="Checked In",$H98="Completed")),"Check expected flag",IF(AND(OR($H98="Scheduled",$H98="Checked In",$H98="Completed"),OR($K98="",$L98="")),"Check assignment",IF(AND($M98&lt;&gt;"",$M98&gt;Assumptions!$B$13),"Check hours",IF(COUNTIFS($B$4:$B$103,$B98,$H$4:$H$103,"Checked In")+COUNTIFS($B$4:$B$103,$B98,$H$4:$H$103,"Completed")&gt;Assumptions!$B$11,"Check capacity",""))))))))))),"Check formula inputs"))</f>
        <v/>
      </c>
      <c r="Q98" s="25" t="n"/>
    </row>
    <row r="99">
      <c r="A99" s="19" t="n"/>
      <c r="B99" s="41" t="n"/>
      <c r="C99" s="19" t="n"/>
      <c r="D99" s="19" t="n"/>
      <c r="E99" s="19" t="n"/>
      <c r="F99" s="19" t="n"/>
      <c r="G99" s="19" t="n"/>
      <c r="H99" s="19" t="n"/>
      <c r="I99" s="21" t="n"/>
      <c r="J99" s="21" t="n"/>
      <c r="K99" s="19" t="n"/>
      <c r="L99" s="19" t="n"/>
      <c r="M99" s="26">
        <f>IF(OR($B99="",$I99="",$J99=""),"",IFERROR(IF($J99&gt;=$I99,($J99-$I99)*24,""),""))</f>
        <v/>
      </c>
      <c r="N99" s="43">
        <f>IF(OR($B99="",$G99=""),"",IFERROR(VLOOKUP($G99,Assumptions!$A$5:$B$7,2,FALSE),""))</f>
        <v/>
      </c>
      <c r="O99" s="43">
        <f>IF(OR($B99="",$H99="",$N99=""),"",IFERROR(IF(OR($H99="Completed",$H99="Checked In"),$N99,IF($H99="No Show",$N99*Assumptions!$B$12,IF($H99="Canceled",0,""))),""))</f>
        <v/>
      </c>
      <c r="P99" s="28">
        <f>IF(COUNTA($A99:$L99,$Q99)=0,"",IFERROR(IF(OR($A99="",$B99="",$C99="",$D99="",$E99="",$F99="",$G99="",$H99=""),"Complete row",IF(COUNTIF($A$4:$A$103,$A99)&gt;1,"Check duplicate ID",IF(COUNTIFS($B$4:$B$103,$B99,$C$4:$C$103,$C99)&gt;1,"Check duplicate visit",IF(AND($I99&lt;&gt;"",$J99&lt;&gt;"",$J99&lt;=$I99),"Check times",IF(AND($H99="Completed",OR($I99="",$J99="")),"Check times",IF(AND($H99="Checked In",$I99=""),"Check check-in",IF(AND($H99="Scheduled",OR($I99&lt;&gt;"",$J99&lt;&gt;"")),"Check status",IF(AND($F99="No",OR($H99="Checked In",$H99="Completed")),"Check expected flag",IF(AND(OR($H99="Scheduled",$H99="Checked In",$H99="Completed"),OR($K99="",$L99="")),"Check assignment",IF(AND($M99&lt;&gt;"",$M99&gt;Assumptions!$B$13),"Check hours",IF(COUNTIFS($B$4:$B$103,$B99,$H$4:$H$103,"Checked In")+COUNTIFS($B$4:$B$103,$B99,$H$4:$H$103,"Completed")&gt;Assumptions!$B$11,"Check capacity",""))))))))))),"Check formula inputs"))</f>
        <v/>
      </c>
      <c r="Q99" s="25" t="n"/>
    </row>
    <row r="100">
      <c r="A100" s="19" t="n"/>
      <c r="B100" s="41" t="n"/>
      <c r="C100" s="19" t="n"/>
      <c r="D100" s="19" t="n"/>
      <c r="E100" s="19" t="n"/>
      <c r="F100" s="19" t="n"/>
      <c r="G100" s="19" t="n"/>
      <c r="H100" s="19" t="n"/>
      <c r="I100" s="21" t="n"/>
      <c r="J100" s="21" t="n"/>
      <c r="K100" s="19" t="n"/>
      <c r="L100" s="19" t="n"/>
      <c r="M100" s="22">
        <f>IF(OR($B100="",$I100="",$J100=""),"",IFERROR(IF($J100&gt;=$I100,($J100-$I100)*24,""),""))</f>
        <v/>
      </c>
      <c r="N100" s="42">
        <f>IF(OR($B100="",$G100=""),"",IFERROR(VLOOKUP($G100,Assumptions!$A$5:$B$7,2,FALSE),""))</f>
        <v/>
      </c>
      <c r="O100" s="42">
        <f>IF(OR($B100="",$H100="",$N100=""),"",IFERROR(IF(OR($H100="Completed",$H100="Checked In"),$N100,IF($H100="No Show",$N100*Assumptions!$B$12,IF($H100="Canceled",0,""))),""))</f>
        <v/>
      </c>
      <c r="P100" s="24">
        <f>IF(COUNTA($A100:$L100,$Q100)=0,"",IFERROR(IF(OR($A100="",$B100="",$C100="",$D100="",$E100="",$F100="",$G100="",$H100=""),"Complete row",IF(COUNTIF($A$4:$A$103,$A100)&gt;1,"Check duplicate ID",IF(COUNTIFS($B$4:$B$103,$B100,$C$4:$C$103,$C100)&gt;1,"Check duplicate visit",IF(AND($I100&lt;&gt;"",$J100&lt;&gt;"",$J100&lt;=$I100),"Check times",IF(AND($H100="Completed",OR($I100="",$J100="")),"Check times",IF(AND($H100="Checked In",$I100=""),"Check check-in",IF(AND($H100="Scheduled",OR($I100&lt;&gt;"",$J100&lt;&gt;"")),"Check status",IF(AND($F100="No",OR($H100="Checked In",$H100="Completed")),"Check expected flag",IF(AND(OR($H100="Scheduled",$H100="Checked In",$H100="Completed"),OR($K100="",$L100="")),"Check assignment",IF(AND($M100&lt;&gt;"",$M100&gt;Assumptions!$B$13),"Check hours",IF(COUNTIFS($B$4:$B$103,$B100,$H$4:$H$103,"Checked In")+COUNTIFS($B$4:$B$103,$B100,$H$4:$H$103,"Completed")&gt;Assumptions!$B$11,"Check capacity",""))))))))))),"Check formula inputs"))</f>
        <v/>
      </c>
      <c r="Q100" s="25" t="n"/>
    </row>
    <row r="101">
      <c r="A101" s="19" t="n"/>
      <c r="B101" s="41" t="n"/>
      <c r="C101" s="19" t="n"/>
      <c r="D101" s="19" t="n"/>
      <c r="E101" s="19" t="n"/>
      <c r="F101" s="19" t="n"/>
      <c r="G101" s="19" t="n"/>
      <c r="H101" s="19" t="n"/>
      <c r="I101" s="21" t="n"/>
      <c r="J101" s="21" t="n"/>
      <c r="K101" s="19" t="n"/>
      <c r="L101" s="19" t="n"/>
      <c r="M101" s="26">
        <f>IF(OR($B101="",$I101="",$J101=""),"",IFERROR(IF($J101&gt;=$I101,($J101-$I101)*24,""),""))</f>
        <v/>
      </c>
      <c r="N101" s="43">
        <f>IF(OR($B101="",$G101=""),"",IFERROR(VLOOKUP($G101,Assumptions!$A$5:$B$7,2,FALSE),""))</f>
        <v/>
      </c>
      <c r="O101" s="43">
        <f>IF(OR($B101="",$H101="",$N101=""),"",IFERROR(IF(OR($H101="Completed",$H101="Checked In"),$N101,IF($H101="No Show",$N101*Assumptions!$B$12,IF($H101="Canceled",0,""))),""))</f>
        <v/>
      </c>
      <c r="P101" s="28">
        <f>IF(COUNTA($A101:$L101,$Q101)=0,"",IFERROR(IF(OR($A101="",$B101="",$C101="",$D101="",$E101="",$F101="",$G101="",$H101=""),"Complete row",IF(COUNTIF($A$4:$A$103,$A101)&gt;1,"Check duplicate ID",IF(COUNTIFS($B$4:$B$103,$B101,$C$4:$C$103,$C101)&gt;1,"Check duplicate visit",IF(AND($I101&lt;&gt;"",$J101&lt;&gt;"",$J101&lt;=$I101),"Check times",IF(AND($H101="Completed",OR($I101="",$J101="")),"Check times",IF(AND($H101="Checked In",$I101=""),"Check check-in",IF(AND($H101="Scheduled",OR($I101&lt;&gt;"",$J101&lt;&gt;"")),"Check status",IF(AND($F101="No",OR($H101="Checked In",$H101="Completed")),"Check expected flag",IF(AND(OR($H101="Scheduled",$H101="Checked In",$H101="Completed"),OR($K101="",$L101="")),"Check assignment",IF(AND($M101&lt;&gt;"",$M101&gt;Assumptions!$B$13),"Check hours",IF(COUNTIFS($B$4:$B$103,$B101,$H$4:$H$103,"Checked In")+COUNTIFS($B$4:$B$103,$B101,$H$4:$H$103,"Completed")&gt;Assumptions!$B$11,"Check capacity",""))))))))))),"Check formula inputs"))</f>
        <v/>
      </c>
      <c r="Q101" s="25" t="n"/>
    </row>
    <row r="102">
      <c r="A102" s="19" t="n"/>
      <c r="B102" s="41" t="n"/>
      <c r="C102" s="19" t="n"/>
      <c r="D102" s="19" t="n"/>
      <c r="E102" s="19" t="n"/>
      <c r="F102" s="19" t="n"/>
      <c r="G102" s="19" t="n"/>
      <c r="H102" s="19" t="n"/>
      <c r="I102" s="21" t="n"/>
      <c r="J102" s="21" t="n"/>
      <c r="K102" s="19" t="n"/>
      <c r="L102" s="19" t="n"/>
      <c r="M102" s="22">
        <f>IF(OR($B102="",$I102="",$J102=""),"",IFERROR(IF($J102&gt;=$I102,($J102-$I102)*24,""),""))</f>
        <v/>
      </c>
      <c r="N102" s="42">
        <f>IF(OR($B102="",$G102=""),"",IFERROR(VLOOKUP($G102,Assumptions!$A$5:$B$7,2,FALSE),""))</f>
        <v/>
      </c>
      <c r="O102" s="42">
        <f>IF(OR($B102="",$H102="",$N102=""),"",IFERROR(IF(OR($H102="Completed",$H102="Checked In"),$N102,IF($H102="No Show",$N102*Assumptions!$B$12,IF($H102="Canceled",0,""))),""))</f>
        <v/>
      </c>
      <c r="P102" s="24">
        <f>IF(COUNTA($A102:$L102,$Q102)=0,"",IFERROR(IF(OR($A102="",$B102="",$C102="",$D102="",$E102="",$F102="",$G102="",$H102=""),"Complete row",IF(COUNTIF($A$4:$A$103,$A102)&gt;1,"Check duplicate ID",IF(COUNTIFS($B$4:$B$103,$B102,$C$4:$C$103,$C102)&gt;1,"Check duplicate visit",IF(AND($I102&lt;&gt;"",$J102&lt;&gt;"",$J102&lt;=$I102),"Check times",IF(AND($H102="Completed",OR($I102="",$J102="")),"Check times",IF(AND($H102="Checked In",$I102=""),"Check check-in",IF(AND($H102="Scheduled",OR($I102&lt;&gt;"",$J102&lt;&gt;"")),"Check status",IF(AND($F102="No",OR($H102="Checked In",$H102="Completed")),"Check expected flag",IF(AND(OR($H102="Scheduled",$H102="Checked In",$H102="Completed"),OR($K102="",$L102="")),"Check assignment",IF(AND($M102&lt;&gt;"",$M102&gt;Assumptions!$B$13),"Check hours",IF(COUNTIFS($B$4:$B$103,$B102,$H$4:$H$103,"Checked In")+COUNTIFS($B$4:$B$103,$B102,$H$4:$H$103,"Completed")&gt;Assumptions!$B$11,"Check capacity",""))))))))))),"Check formula inputs"))</f>
        <v/>
      </c>
      <c r="Q102" s="25" t="n"/>
    </row>
    <row r="103">
      <c r="A103" s="19" t="n"/>
      <c r="B103" s="41" t="n"/>
      <c r="C103" s="19" t="n"/>
      <c r="D103" s="19" t="n"/>
      <c r="E103" s="19" t="n"/>
      <c r="F103" s="19" t="n"/>
      <c r="G103" s="19" t="n"/>
      <c r="H103" s="19" t="n"/>
      <c r="I103" s="21" t="n"/>
      <c r="J103" s="21" t="n"/>
      <c r="K103" s="19" t="n"/>
      <c r="L103" s="19" t="n"/>
      <c r="M103" s="26">
        <f>IF(OR($B103="",$I103="",$J103=""),"",IFERROR(IF($J103&gt;=$I103,($J103-$I103)*24,""),""))</f>
        <v/>
      </c>
      <c r="N103" s="43">
        <f>IF(OR($B103="",$G103=""),"",IFERROR(VLOOKUP($G103,Assumptions!$A$5:$B$7,2,FALSE),""))</f>
        <v/>
      </c>
      <c r="O103" s="43">
        <f>IF(OR($B103="",$H103="",$N103=""),"",IFERROR(IF(OR($H103="Completed",$H103="Checked In"),$N103,IF($H103="No Show",$N103*Assumptions!$B$12,IF($H103="Canceled",0,""))),""))</f>
        <v/>
      </c>
      <c r="P103" s="28">
        <f>IF(COUNTA($A103:$L103,$Q103)=0,"",IFERROR(IF(OR($A103="",$B103="",$C103="",$D103="",$E103="",$F103="",$G103="",$H103=""),"Complete row",IF(COUNTIF($A$4:$A$103,$A103)&gt;1,"Check duplicate ID",IF(COUNTIFS($B$4:$B$103,$B103,$C$4:$C$103,$C103)&gt;1,"Check duplicate visit",IF(AND($I103&lt;&gt;"",$J103&lt;&gt;"",$J103&lt;=$I103),"Check times",IF(AND($H103="Completed",OR($I103="",$J103="")),"Check times",IF(AND($H103="Checked In",$I103=""),"Check check-in",IF(AND($H103="Scheduled",OR($I103&lt;&gt;"",$J103&lt;&gt;"")),"Check status",IF(AND($F103="No",OR($H103="Checked In",$H103="Completed")),"Check expected flag",IF(AND(OR($H103="Scheduled",$H103="Checked In",$H103="Completed"),OR($K103="",$L103="")),"Check assignment",IF(AND($M103&lt;&gt;"",$M103&gt;Assumptions!$B$13),"Check hours",IF(COUNTIFS($B$4:$B$103,$B103,$H$4:$H$103,"Checked In")+COUNTIFS($B$4:$B$103,$B103,$H$4:$H$103,"Completed")&gt;Assumptions!$B$11,"Check capacity",""))))))))))),"Check formula inputs"))</f>
        <v/>
      </c>
      <c r="Q103" s="25" t="n"/>
    </row>
  </sheetData>
  <autoFilter ref="A3:Q103"/>
  <mergeCells count="1">
    <mergeCell ref="A1:Q1"/>
  </mergeCells>
  <conditionalFormatting sqref="H4:H103">
    <cfRule type="expression" priority="1" dxfId="1">
      <formula>OR($H4="Checked In",$H4="Completed")</formula>
    </cfRule>
    <cfRule type="expression" priority="2" dxfId="0">
      <formula>OR($H4="No Show",$H4="Canceled")</formula>
    </cfRule>
  </conditionalFormatting>
  <conditionalFormatting sqref="P4:P103">
    <cfRule type="expression" priority="3" dxfId="0">
      <formula>$P4&lt;&gt;""</formula>
    </cfRule>
  </conditionalFormatting>
  <conditionalFormatting sqref="M4:M103">
    <cfRule type="expression" priority="4" dxfId="0">
      <formula>AND($M4&lt;&gt;"",$M4&gt;$Z$4)</formula>
    </cfRule>
  </conditionalFormatting>
  <dataValidations count="7">
    <dataValidation sqref="B4:B103" showDropDown="0" showInputMessage="0" showErrorMessage="1" allowBlank="0" errorTitle="Date needs review" error="Enter a date within the editable limits on the Assumptions sheet." type="date" operator="between">
      <formula1>=$Y$4</formula1>
      <formula2>=$Y$5</formula2>
    </dataValidation>
    <dataValidation sqref="F4:F103" showDropDown="0" showInputMessage="0" showErrorMessage="1" allowBlank="0" errorTitle="Choice needs review" error="Choose Yes or No from the list." type="list">
      <formula1>=$V$4:$V$5</formula1>
    </dataValidation>
    <dataValidation sqref="G4:G103" showDropDown="0" showInputMessage="0" showErrorMessage="1" allowBlank="0" errorTitle="Service needs review" error="Choose a service from the editable Assumptions list." type="list">
      <formula1>=$T$4:$T$6</formula1>
    </dataValidation>
    <dataValidation sqref="H4:H103" showDropDown="0" showInputMessage="0" showErrorMessage="1" allowBlank="0" errorTitle="Status needs review" error="Choose a status from the editable Assumptions list." type="list">
      <formula1>=$U$4:$U$8</formula1>
    </dataValidation>
    <dataValidation sqref="I4:J103" showDropDown="0" showInputMessage="0" showErrorMessage="1" allowBlank="0" errorTitle="Time needs review" error="Enter a valid time of day." type="decimal" operator="between">
      <formula1>0</formula1>
      <formula2>0.99999</formula2>
    </dataValidation>
    <dataValidation sqref="K4:K103" showDropDown="0" showInputMessage="0" showErrorMessage="1" allowBlank="0" errorTitle="Group needs review" error="Choose a group from the editable Assumptions list." type="list">
      <formula1>=$W$4:$W$6</formula1>
    </dataValidation>
    <dataValidation sqref="L4:L103" showDropDown="0" showInputMessage="0" showErrorMessage="1" allowBlank="0" errorTitle="Team needs review" error="Choose an assigned team from the editable Assumptions list." type="list">
      <formula1>=$X$4:$X$7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3" customWidth="1" min="3" max="3"/>
    <col width="18" customWidth="1" min="4" max="4"/>
    <col width="3" customWidth="1" min="5" max="5"/>
    <col width="19" customWidth="1" min="6" max="6"/>
    <col width="3" customWidth="1" min="7" max="7"/>
    <col width="19" customWidth="1" min="8" max="8"/>
    <col width="3" customWidth="1" min="9" max="9"/>
    <col width="18" customWidth="1" min="10" max="10"/>
  </cols>
  <sheetData>
    <row r="1" ht="28" customHeight="1">
      <c r="A1" s="1" t="inlineStr">
        <is>
          <t>Assumptions and Editable Lists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5" t="n"/>
    </row>
    <row r="2" ht="34" customHeight="1">
      <c r="A2" s="3" t="inlineStr">
        <is>
          <t>Review these planning values and stable choices before using the tracker. Rates and limits are editable business assumptions, not guaranteed pricing or policy.</t>
        </is>
      </c>
    </row>
    <row r="3"/>
    <row r="4">
      <c r="A4" s="6" t="inlineStr">
        <is>
          <t>Service</t>
        </is>
      </c>
      <c r="B4" s="6" t="inlineStr">
        <is>
          <t>Rate</t>
        </is>
      </c>
      <c r="D4" s="6" t="inlineStr">
        <is>
          <t>Status</t>
        </is>
      </c>
      <c r="F4" s="6" t="inlineStr">
        <is>
          <t>Expected Choice</t>
        </is>
      </c>
      <c r="H4" s="6" t="inlineStr">
        <is>
          <t>Group</t>
        </is>
      </c>
      <c r="J4" s="6" t="inlineStr">
        <is>
          <t>Assigned Team</t>
        </is>
      </c>
    </row>
    <row r="5">
      <c r="A5" s="19" t="inlineStr">
        <is>
          <t>Half Day</t>
        </is>
      </c>
      <c r="B5" s="44" t="n">
        <v>28</v>
      </c>
      <c r="D5" s="19" t="inlineStr">
        <is>
          <t>Scheduled</t>
        </is>
      </c>
      <c r="F5" s="19" t="inlineStr">
        <is>
          <t>Yes</t>
        </is>
      </c>
      <c r="H5" s="19" t="inlineStr">
        <is>
          <t>Meadow Group</t>
        </is>
      </c>
      <c r="J5" s="19" t="inlineStr">
        <is>
          <t>Pine Team</t>
        </is>
      </c>
    </row>
    <row r="6">
      <c r="A6" s="19" t="inlineStr">
        <is>
          <t>Full Day</t>
        </is>
      </c>
      <c r="B6" s="44" t="n">
        <v>42</v>
      </c>
      <c r="D6" s="19" t="inlineStr">
        <is>
          <t>Checked In</t>
        </is>
      </c>
      <c r="F6" s="19" t="inlineStr">
        <is>
          <t>No</t>
        </is>
      </c>
      <c r="H6" s="19" t="inlineStr">
        <is>
          <t>Brook Group</t>
        </is>
      </c>
      <c r="J6" s="19" t="inlineStr">
        <is>
          <t>Maple Team</t>
        </is>
      </c>
    </row>
    <row r="7">
      <c r="A7" s="19" t="inlineStr">
        <is>
          <t>Extended Day</t>
        </is>
      </c>
      <c r="B7" s="44" t="n">
        <v>50</v>
      </c>
      <c r="D7" s="19" t="inlineStr">
        <is>
          <t>Completed</t>
        </is>
      </c>
      <c r="H7" s="19" t="inlineStr">
        <is>
          <t>Quiet Group</t>
        </is>
      </c>
      <c r="J7" s="19" t="inlineStr">
        <is>
          <t>Cedar Team</t>
        </is>
      </c>
    </row>
    <row r="8">
      <c r="D8" s="19" t="inlineStr">
        <is>
          <t>No Show</t>
        </is>
      </c>
      <c r="J8" s="19" t="inlineStr">
        <is>
          <t>Oak Team</t>
        </is>
      </c>
    </row>
    <row r="9">
      <c r="D9" s="19" t="inlineStr">
        <is>
          <t>Canceled</t>
        </is>
      </c>
    </row>
    <row r="10">
      <c r="A10" s="30" t="inlineStr">
        <is>
          <t>Operating Assumption</t>
        </is>
      </c>
      <c r="B10" s="30" t="inlineStr">
        <is>
          <t>Editable Value</t>
        </is>
      </c>
    </row>
    <row r="11">
      <c r="A11" s="9" t="inlineStr">
        <is>
          <t>Daily capacity</t>
        </is>
      </c>
      <c r="B11" s="31" t="n">
        <v>3</v>
      </c>
    </row>
    <row r="12">
      <c r="A12" s="7" t="inlineStr">
        <is>
          <t>No-show fee percentage</t>
        </is>
      </c>
      <c r="B12" s="32" t="n">
        <v>0.5</v>
      </c>
    </row>
    <row r="13">
      <c r="A13" s="9" t="inlineStr">
        <is>
          <t>Maximum visit hours</t>
        </is>
      </c>
      <c r="B13" s="33" t="n">
        <v>12</v>
      </c>
    </row>
    <row r="14">
      <c r="A14" s="7" t="inlineStr">
        <is>
          <t>Earliest entry date</t>
        </is>
      </c>
      <c r="B14" s="41" t="n">
        <v>45909</v>
      </c>
    </row>
    <row r="15">
      <c r="A15" s="9" t="inlineStr">
        <is>
          <t>Latest entry date</t>
        </is>
      </c>
      <c r="B15" s="41" t="n">
        <v>46639</v>
      </c>
    </row>
  </sheetData>
  <autoFilter ref="A4:B7"/>
  <mergeCells count="1">
    <mergeCell ref="A1:J1"/>
  </mergeCells>
  <conditionalFormatting sqref="B14:B15">
    <cfRule type="expression" priority="1" dxfId="0">
      <formula>$B$14&gt;$B$15</formula>
    </cfRule>
  </conditionalFormatting>
  <dataValidations count="5">
    <dataValidation sqref="B5:B7" showDropDown="0" showInputMessage="0" showErrorMessage="1" allowBlank="0" errorTitle="Rate needs review" error="Enter a rate from $0.00 through $500.00." type="decimal" operator="between">
      <formula1>0</formula1>
      <formula2>500</formula2>
    </dataValidation>
    <dataValidation sqref="B11" showDropDown="0" showInputMessage="0" showErrorMessage="1" allowBlank="0" errorTitle="Capacity needs review" error="Enter a whole-number planning capacity from 1 through 200." type="whole" operator="between">
      <formula1>1</formula1>
      <formula2>200</formula2>
    </dataValidation>
    <dataValidation sqref="B12" showDropDown="0" showInputMessage="0" showErrorMessage="1" allowBlank="0" errorTitle="Percentage needs review" error="Enter a percentage from 0% through 100%." type="decimal" operator="between">
      <formula1>0</formula1>
      <formula2>1</formula2>
    </dataValidation>
    <dataValidation sqref="B13" showDropDown="0" showInputMessage="0" showErrorMessage="1" allowBlank="0" errorTitle="Hour limit needs review" error="Enter a planning limit from 0.5 through 24.0 hours." type="decimal" operator="between">
      <formula1>0.5</formula1>
      <formula2>24</formula2>
    </dataValidation>
    <dataValidation sqref="B14:B15" showDropDown="0" showInputMessage="0" showErrorMessage="1" allowBlank="0" errorTitle="Date limit needs review" error="Enter a valid planning date within the available range." type="date" operator="between">
      <formula1>DATE(2016,9,11)</formula1>
      <formula2>DATE(2036,9,6)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Pet Care Workbook</dc:creator>
  <dc:title xmlns:dc="http://purl.org/dc/elements/1.1/">Dog Daycare Attendance Tracker</dc:title>
  <dc:subject xmlns:dc="http://purl.org/dc/elements/1.1/">Expected and actual dog daycare attendance</dc:subject>
  <dcterms:created xmlns:dcterms="http://purl.org/dc/terms/" xmlns:xsi="http://www.w3.org/2001/XMLSchema-instance" xsi:type="dcterms:W3CDTF">2026-09-09T17:25:33Z</dcterms:created>
  <dcterms:modified xmlns:dcterms="http://purl.org/dc/terms/" xmlns:xsi="http://www.w3.org/2001/XMLSchema-instance" xsi:type="dcterms:W3CDTF">2026-09-09T17:25:33+00:00Z</dcterms:modified>
</cp:coreProperties>
</file>