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lendar" sheetId="2" state="visible" r:id="rId2"/>
    <sheet xmlns:r="http://schemas.openxmlformats.org/officeDocument/2006/relationships" name="Booking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'Calendar'!$A$6:$L$156</definedName>
    <definedName name="_xlnm._FilterDatabase" localSheetId="2" hidden="1">'Bookings'!$A$6:$K$156</definedName>
    <definedName name="_xlnm._FilterDatabase" localSheetId="3" hidden="1">'Assumptions'!$A$11:$J$111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15D"/>
      <sz val="9"/>
    </font>
    <font>
      <name val="Calibri"/>
      <b val="1"/>
      <color rgb="00243333"/>
      <sz val="10"/>
    </font>
    <font>
      <name val="Calibri"/>
      <b val="1"/>
      <color rgb="00FFFFFF"/>
      <sz val="11"/>
    </font>
    <font>
      <name val="Calibri"/>
      <color rgb="00243333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  <fill>
      <patternFill patternType="solid">
        <fgColor rgb="00A93F2C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Spaces — First 30 Nights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'Summary'!B19</f>
            </strRef>
          </tx>
          <spPr>
            <a:ln xmlns:a="http://schemas.openxmlformats.org/drawingml/2006/main" w="24000">
              <a:solidFill>
                <a:srgbClr val="246B6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'Summary'!$A$20:$A$49</f>
            </numRef>
          </cat>
          <val>
            <numRef>
              <f>'Summary'!$B$20:$B$49</f>
            </numRef>
          </val>
        </ser>
        <ser>
          <idx val="1"/>
          <order val="1"/>
          <tx>
            <strRef>
              <f>'Summary'!C19</f>
            </strRef>
          </tx>
          <spPr>
            <a:ln xmlns:a="http://schemas.openxmlformats.org/drawingml/2006/main" w="24000">
              <a:solidFill>
                <a:srgbClr val="A93F2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'Summary'!$A$20:$A$49</f>
            </numRef>
          </cat>
          <val>
            <numRef>
              <f>'Summary'!$C$20:$C$49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Night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spaces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472000" cy="27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7" customHeight="1">
      <c r="A1" s="1" t="inlineStr">
        <is>
          <t>Holiday Boarding Capacity Calendar —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4" customHeight="1">
      <c r="A2" s="4" t="inlineStr">
        <is>
          <t>Calculated indicators use the prepared calendar, active booking records, and editable assumptions.</t>
        </is>
      </c>
    </row>
    <row r="3" ht="30" customHeight="1">
      <c r="A3" s="5" t="inlineStr">
        <is>
          <t>Indicator</t>
        </is>
      </c>
      <c r="B3" s="5" t="inlineStr">
        <is>
          <t>Calculated value</t>
        </is>
      </c>
    </row>
    <row r="4">
      <c r="A4" s="6" t="inlineStr">
        <is>
          <t>Planning start</t>
        </is>
      </c>
      <c r="B4" s="31">
        <f>Assumptions!B3</f>
        <v/>
      </c>
    </row>
    <row r="5">
      <c r="A5" s="8" t="inlineStr">
        <is>
          <t>Planning end</t>
        </is>
      </c>
      <c r="B5" s="32">
        <f>IF(OR(Assumptions!B3="",Assumptions!B4=""),"",Assumptions!B3+Assumptions!B4-1)</f>
        <v/>
      </c>
    </row>
    <row r="6">
      <c r="A6" s="6" t="inlineStr">
        <is>
          <t>Nights modeled</t>
        </is>
      </c>
      <c r="B6" s="10">
        <f>COUNT(Calendar!A7:A156)</f>
        <v/>
      </c>
    </row>
    <row r="7">
      <c r="A7" s="8" t="inlineStr">
        <is>
          <t>Active booking records</t>
        </is>
      </c>
      <c r="B7" s="11">
        <f>COUNTIF(Bookings!G7:G156,"Confirmed")+COUNTIF(Bookings!G7:G156,"Tentative")</f>
        <v/>
      </c>
    </row>
    <row r="8">
      <c r="A8" s="6" t="inlineStr">
        <is>
          <t>Confirmed booking records</t>
        </is>
      </c>
      <c r="B8" s="10">
        <f>COUNTIF(Bookings!G7:G156,"Confirmed")</f>
        <v/>
      </c>
    </row>
    <row r="9">
      <c r="A9" s="8" t="inlineStr">
        <is>
          <t>Tentative booking records</t>
        </is>
      </c>
      <c r="B9" s="11">
        <f>COUNTIF(Bookings!G7:G156,"Tentative")</f>
        <v/>
      </c>
    </row>
    <row r="10">
      <c r="A10" s="6" t="inlineStr">
        <is>
          <t>Arrival blackout dates</t>
        </is>
      </c>
      <c r="B10" s="10">
        <f>COUNTIF(Calendar!G7:G156,"Yes")</f>
        <v/>
      </c>
    </row>
    <row r="11">
      <c r="A11" s="8" t="inlineStr">
        <is>
          <t>Over-capacity nights</t>
        </is>
      </c>
      <c r="B11" s="11">
        <f>IFERROR(SUMPRODUCT(--(Calendar!$A$7:$A$156&lt;&gt;""),--(((Calendar!$J$7:$J$156&lt;0)+(Calendar!$K$7:$K$156&lt;0))&gt;0)),0)</f>
        <v/>
      </c>
    </row>
    <row r="12">
      <c r="A12" s="6" t="inlineStr">
        <is>
          <t>Lowest dog openings</t>
        </is>
      </c>
      <c r="B12" s="10">
        <f>IFERROR(MIN(Calendar!$J$7:INDEX(Calendar!$J:$J,6+Assumptions!$B$4)),"")</f>
        <v/>
      </c>
    </row>
    <row r="13">
      <c r="A13" s="8" t="inlineStr">
        <is>
          <t>Lowest cat openings</t>
        </is>
      </c>
      <c r="B13" s="11">
        <f>IFERROR(MIN(Calendar!$K$7:INDEX(Calendar!$K:$K,6+Assumptions!$B$4)),"")</f>
        <v/>
      </c>
    </row>
    <row r="14">
      <c r="A14" s="6" t="inlineStr">
        <is>
          <t>Booking records needing check</t>
        </is>
      </c>
      <c r="B14" s="10">
        <f>COUNTIF(Bookings!J7:J156,"Check*")</f>
        <v/>
      </c>
    </row>
    <row r="15">
      <c r="A15" s="8" t="inlineStr">
        <is>
          <t>Holiday rules needing check</t>
        </is>
      </c>
      <c r="B15" s="11">
        <f>COUNTIF(Assumptions!J12:J111,"Check*")</f>
        <v/>
      </c>
    </row>
    <row r="16"/>
    <row r="17"/>
    <row r="18"/>
    <row r="19" ht="30" customHeight="1">
      <c r="A19" s="12" t="inlineStr">
        <is>
          <t>Night</t>
        </is>
      </c>
      <c r="B19" s="12" t="inlineStr">
        <is>
          <t>Dog open</t>
        </is>
      </c>
      <c r="C19" s="12" t="inlineStr">
        <is>
          <t>Cat open</t>
        </is>
      </c>
    </row>
    <row r="20">
      <c r="A20" s="33">
        <f>IF(Calendar!A7="","",Calendar!A7)</f>
        <v/>
      </c>
      <c r="B20" s="14">
        <f>IF(A20="","",Calendar!J7)</f>
        <v/>
      </c>
      <c r="C20" s="14">
        <f>IF(A20="","",Calendar!K7)</f>
        <v/>
      </c>
    </row>
    <row r="21">
      <c r="A21" s="34">
        <f>IF(Calendar!A8="","",Calendar!A8)</f>
        <v/>
      </c>
      <c r="B21" s="16">
        <f>IF(A21="","",Calendar!J8)</f>
        <v/>
      </c>
      <c r="C21" s="16">
        <f>IF(A21="","",Calendar!K8)</f>
        <v/>
      </c>
    </row>
    <row r="22">
      <c r="A22" s="33">
        <f>IF(Calendar!A9="","",Calendar!A9)</f>
        <v/>
      </c>
      <c r="B22" s="14">
        <f>IF(A22="","",Calendar!J9)</f>
        <v/>
      </c>
      <c r="C22" s="14">
        <f>IF(A22="","",Calendar!K9)</f>
        <v/>
      </c>
    </row>
    <row r="23">
      <c r="A23" s="34">
        <f>IF(Calendar!A10="","",Calendar!A10)</f>
        <v/>
      </c>
      <c r="B23" s="16">
        <f>IF(A23="","",Calendar!J10)</f>
        <v/>
      </c>
      <c r="C23" s="16">
        <f>IF(A23="","",Calendar!K10)</f>
        <v/>
      </c>
    </row>
    <row r="24">
      <c r="A24" s="33">
        <f>IF(Calendar!A11="","",Calendar!A11)</f>
        <v/>
      </c>
      <c r="B24" s="14">
        <f>IF(A24="","",Calendar!J11)</f>
        <v/>
      </c>
      <c r="C24" s="14">
        <f>IF(A24="","",Calendar!K11)</f>
        <v/>
      </c>
    </row>
    <row r="25">
      <c r="A25" s="34">
        <f>IF(Calendar!A12="","",Calendar!A12)</f>
        <v/>
      </c>
      <c r="B25" s="16">
        <f>IF(A25="","",Calendar!J12)</f>
        <v/>
      </c>
      <c r="C25" s="16">
        <f>IF(A25="","",Calendar!K12)</f>
        <v/>
      </c>
    </row>
    <row r="26">
      <c r="A26" s="33">
        <f>IF(Calendar!A13="","",Calendar!A13)</f>
        <v/>
      </c>
      <c r="B26" s="14">
        <f>IF(A26="","",Calendar!J13)</f>
        <v/>
      </c>
      <c r="C26" s="14">
        <f>IF(A26="","",Calendar!K13)</f>
        <v/>
      </c>
    </row>
    <row r="27">
      <c r="A27" s="34">
        <f>IF(Calendar!A14="","",Calendar!A14)</f>
        <v/>
      </c>
      <c r="B27" s="16">
        <f>IF(A27="","",Calendar!J14)</f>
        <v/>
      </c>
      <c r="C27" s="16">
        <f>IF(A27="","",Calendar!K14)</f>
        <v/>
      </c>
    </row>
    <row r="28">
      <c r="A28" s="33">
        <f>IF(Calendar!A15="","",Calendar!A15)</f>
        <v/>
      </c>
      <c r="B28" s="14">
        <f>IF(A28="","",Calendar!J15)</f>
        <v/>
      </c>
      <c r="C28" s="14">
        <f>IF(A28="","",Calendar!K15)</f>
        <v/>
      </c>
    </row>
    <row r="29">
      <c r="A29" s="34">
        <f>IF(Calendar!A16="","",Calendar!A16)</f>
        <v/>
      </c>
      <c r="B29" s="16">
        <f>IF(A29="","",Calendar!J16)</f>
        <v/>
      </c>
      <c r="C29" s="16">
        <f>IF(A29="","",Calendar!K16)</f>
        <v/>
      </c>
    </row>
    <row r="30">
      <c r="A30" s="33">
        <f>IF(Calendar!A17="","",Calendar!A17)</f>
        <v/>
      </c>
      <c r="B30" s="14">
        <f>IF(A30="","",Calendar!J17)</f>
        <v/>
      </c>
      <c r="C30" s="14">
        <f>IF(A30="","",Calendar!K17)</f>
        <v/>
      </c>
    </row>
    <row r="31">
      <c r="A31" s="34">
        <f>IF(Calendar!A18="","",Calendar!A18)</f>
        <v/>
      </c>
      <c r="B31" s="16">
        <f>IF(A31="","",Calendar!J18)</f>
        <v/>
      </c>
      <c r="C31" s="16">
        <f>IF(A31="","",Calendar!K18)</f>
        <v/>
      </c>
    </row>
    <row r="32">
      <c r="A32" s="33">
        <f>IF(Calendar!A19="","",Calendar!A19)</f>
        <v/>
      </c>
      <c r="B32" s="14">
        <f>IF(A32="","",Calendar!J19)</f>
        <v/>
      </c>
      <c r="C32" s="14">
        <f>IF(A32="","",Calendar!K19)</f>
        <v/>
      </c>
    </row>
    <row r="33">
      <c r="A33" s="34">
        <f>IF(Calendar!A20="","",Calendar!A20)</f>
        <v/>
      </c>
      <c r="B33" s="16">
        <f>IF(A33="","",Calendar!J20)</f>
        <v/>
      </c>
      <c r="C33" s="16">
        <f>IF(A33="","",Calendar!K20)</f>
        <v/>
      </c>
    </row>
    <row r="34">
      <c r="A34" s="33">
        <f>IF(Calendar!A21="","",Calendar!A21)</f>
        <v/>
      </c>
      <c r="B34" s="14">
        <f>IF(A34="","",Calendar!J21)</f>
        <v/>
      </c>
      <c r="C34" s="14">
        <f>IF(A34="","",Calendar!K21)</f>
        <v/>
      </c>
    </row>
    <row r="35">
      <c r="A35" s="34">
        <f>IF(Calendar!A22="","",Calendar!A22)</f>
        <v/>
      </c>
      <c r="B35" s="16">
        <f>IF(A35="","",Calendar!J22)</f>
        <v/>
      </c>
      <c r="C35" s="16">
        <f>IF(A35="","",Calendar!K22)</f>
        <v/>
      </c>
    </row>
    <row r="36">
      <c r="A36" s="33">
        <f>IF(Calendar!A23="","",Calendar!A23)</f>
        <v/>
      </c>
      <c r="B36" s="14">
        <f>IF(A36="","",Calendar!J23)</f>
        <v/>
      </c>
      <c r="C36" s="14">
        <f>IF(A36="","",Calendar!K23)</f>
        <v/>
      </c>
    </row>
    <row r="37">
      <c r="A37" s="34">
        <f>IF(Calendar!A24="","",Calendar!A24)</f>
        <v/>
      </c>
      <c r="B37" s="16">
        <f>IF(A37="","",Calendar!J24)</f>
        <v/>
      </c>
      <c r="C37" s="16">
        <f>IF(A37="","",Calendar!K24)</f>
        <v/>
      </c>
    </row>
    <row r="38">
      <c r="A38" s="33">
        <f>IF(Calendar!A25="","",Calendar!A25)</f>
        <v/>
      </c>
      <c r="B38" s="14">
        <f>IF(A38="","",Calendar!J25)</f>
        <v/>
      </c>
      <c r="C38" s="14">
        <f>IF(A38="","",Calendar!K25)</f>
        <v/>
      </c>
    </row>
    <row r="39">
      <c r="A39" s="34">
        <f>IF(Calendar!A26="","",Calendar!A26)</f>
        <v/>
      </c>
      <c r="B39" s="16">
        <f>IF(A39="","",Calendar!J26)</f>
        <v/>
      </c>
      <c r="C39" s="16">
        <f>IF(A39="","",Calendar!K26)</f>
        <v/>
      </c>
    </row>
    <row r="40">
      <c r="A40" s="33">
        <f>IF(Calendar!A27="","",Calendar!A27)</f>
        <v/>
      </c>
      <c r="B40" s="14">
        <f>IF(A40="","",Calendar!J27)</f>
        <v/>
      </c>
      <c r="C40" s="14">
        <f>IF(A40="","",Calendar!K27)</f>
        <v/>
      </c>
    </row>
    <row r="41">
      <c r="A41" s="34">
        <f>IF(Calendar!A28="","",Calendar!A28)</f>
        <v/>
      </c>
      <c r="B41" s="16">
        <f>IF(A41="","",Calendar!J28)</f>
        <v/>
      </c>
      <c r="C41" s="16">
        <f>IF(A41="","",Calendar!K28)</f>
        <v/>
      </c>
    </row>
    <row r="42">
      <c r="A42" s="33">
        <f>IF(Calendar!A29="","",Calendar!A29)</f>
        <v/>
      </c>
      <c r="B42" s="14">
        <f>IF(A42="","",Calendar!J29)</f>
        <v/>
      </c>
      <c r="C42" s="14">
        <f>IF(A42="","",Calendar!K29)</f>
        <v/>
      </c>
    </row>
    <row r="43">
      <c r="A43" s="34">
        <f>IF(Calendar!A30="","",Calendar!A30)</f>
        <v/>
      </c>
      <c r="B43" s="16">
        <f>IF(A43="","",Calendar!J30)</f>
        <v/>
      </c>
      <c r="C43" s="16">
        <f>IF(A43="","",Calendar!K30)</f>
        <v/>
      </c>
    </row>
    <row r="44">
      <c r="A44" s="33">
        <f>IF(Calendar!A31="","",Calendar!A31)</f>
        <v/>
      </c>
      <c r="B44" s="14">
        <f>IF(A44="","",Calendar!J31)</f>
        <v/>
      </c>
      <c r="C44" s="14">
        <f>IF(A44="","",Calendar!K31)</f>
        <v/>
      </c>
    </row>
    <row r="45">
      <c r="A45" s="34">
        <f>IF(Calendar!A32="","",Calendar!A32)</f>
        <v/>
      </c>
      <c r="B45" s="16">
        <f>IF(A45="","",Calendar!J32)</f>
        <v/>
      </c>
      <c r="C45" s="16">
        <f>IF(A45="","",Calendar!K32)</f>
        <v/>
      </c>
    </row>
    <row r="46">
      <c r="A46" s="33">
        <f>IF(Calendar!A33="","",Calendar!A33)</f>
        <v/>
      </c>
      <c r="B46" s="14">
        <f>IF(A46="","",Calendar!J33)</f>
        <v/>
      </c>
      <c r="C46" s="14">
        <f>IF(A46="","",Calendar!K33)</f>
        <v/>
      </c>
    </row>
    <row r="47">
      <c r="A47" s="34">
        <f>IF(Calendar!A34="","",Calendar!A34)</f>
        <v/>
      </c>
      <c r="B47" s="16">
        <f>IF(A47="","",Calendar!J34)</f>
        <v/>
      </c>
      <c r="C47" s="16">
        <f>IF(A47="","",Calendar!K34)</f>
        <v/>
      </c>
    </row>
    <row r="48">
      <c r="A48" s="33">
        <f>IF(Calendar!A35="","",Calendar!A35)</f>
        <v/>
      </c>
      <c r="B48" s="14">
        <f>IF(A48="","",Calendar!J35)</f>
        <v/>
      </c>
      <c r="C48" s="14">
        <f>IF(A48="","",Calendar!K35)</f>
        <v/>
      </c>
    </row>
    <row r="49">
      <c r="A49" s="34">
        <f>IF(Calendar!A36="","",Calendar!A36)</f>
        <v/>
      </c>
      <c r="B49" s="16">
        <f>IF(A49="","",Calendar!J36)</f>
        <v/>
      </c>
      <c r="C49" s="16">
        <f>IF(A49="","",Calendar!K36)</f>
        <v/>
      </c>
    </row>
  </sheetData>
  <mergeCells count="1">
    <mergeCell ref="A1:L1"/>
  </mergeCells>
  <conditionalFormatting sqref="B11">
    <cfRule type="expression" priority="1" dxfId="0">
      <formula>$B11&gt;0</formula>
    </cfRule>
    <cfRule type="expression" priority="3" dxfId="1">
      <formula>$B11=0</formula>
    </cfRule>
  </conditionalFormatting>
  <conditionalFormatting sqref="B14:B15">
    <cfRule type="expression" priority="2" dxfId="0">
      <formula>$B14&gt;0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5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6" customWidth="1" min="3" max="3"/>
    <col width="11" customWidth="1" min="4" max="4"/>
    <col width="11" customWidth="1" min="5" max="5"/>
    <col width="15" customWidth="1" min="6" max="6"/>
    <col width="17" customWidth="1" min="7" max="7"/>
    <col width="14" customWidth="1" min="8" max="8"/>
    <col width="14" customWidth="1" min="9" max="9"/>
    <col width="11" customWidth="1" min="10" max="10"/>
    <col width="11" customWidth="1" min="11" max="11"/>
    <col width="25" customWidth="1" min="12" max="12"/>
  </cols>
  <sheetData>
    <row r="1" ht="27" customHeight="1">
      <c r="A1" s="1" t="inlineStr">
        <is>
          <t>Holiday Boarding Capacity Calendar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4" customHeight="1">
      <c r="A2" s="4" t="inlineStr">
        <is>
          <t>Each row models one boarding night. Confirmed and tentative records reserve space; canceled records do not.</t>
        </is>
      </c>
    </row>
    <row r="3">
      <c r="A3" s="17" t="inlineStr">
        <is>
          <t>Planning start</t>
        </is>
      </c>
      <c r="B3" s="35">
        <f>Assumptions!B3</f>
        <v/>
      </c>
      <c r="D3" s="17" t="inlineStr">
        <is>
          <t>Planning end</t>
        </is>
      </c>
      <c r="E3" s="35">
        <f>IF(OR(Assumptions!B3="",Assumptions!B4=""),"",Assumptions!B3+Assumptions!B4-1)</f>
        <v/>
      </c>
      <c r="G3" s="17" t="inlineStr">
        <is>
          <t>Modeled nights</t>
        </is>
      </c>
      <c r="H3" s="19">
        <f>COUNT($A$7:$A$156)</f>
        <v/>
      </c>
    </row>
    <row r="4"/>
    <row r="5"/>
    <row r="6" ht="30" customHeight="1">
      <c r="A6" s="5" t="inlineStr">
        <is>
          <t>Night</t>
        </is>
      </c>
      <c r="B6" s="5" t="inlineStr">
        <is>
          <t>Day</t>
        </is>
      </c>
      <c r="C6" s="5" t="inlineStr">
        <is>
          <t>Period</t>
        </is>
      </c>
      <c r="D6" s="5" t="inlineStr">
        <is>
          <t>Dog cap</t>
        </is>
      </c>
      <c r="E6" s="5" t="inlineStr">
        <is>
          <t>Cat cap</t>
        </is>
      </c>
      <c r="F6" s="5" t="inlineStr">
        <is>
          <t>Minimum nights</t>
        </is>
      </c>
      <c r="G6" s="5" t="inlineStr">
        <is>
          <t>Arrival blackout</t>
        </is>
      </c>
      <c r="H6" s="5" t="inlineStr">
        <is>
          <t>Dog reserved</t>
        </is>
      </c>
      <c r="I6" s="5" t="inlineStr">
        <is>
          <t>Cat reserved</t>
        </is>
      </c>
      <c r="J6" s="5" t="inlineStr">
        <is>
          <t>Dog open</t>
        </is>
      </c>
      <c r="K6" s="5" t="inlineStr">
        <is>
          <t>Cat open</t>
        </is>
      </c>
      <c r="L6" s="5" t="inlineStr">
        <is>
          <t>Capacity alert</t>
        </is>
      </c>
    </row>
    <row r="7">
      <c r="A7" s="34">
        <f>IF(OR(Assumptions!$B$3="",Assumptions!$B$4="",ROW()-6&gt;Assumptions!$B$4),"",Assumptions!$B$3+ROW()-7)</f>
        <v/>
      </c>
      <c r="B7" s="20">
        <f>IF(A7="","",TEXT(A7,"ddd"))</f>
        <v/>
      </c>
      <c r="C7" s="20">
        <f>IF(A7="","",IF(COUNTIFS(Assumptions!$C$12:$C$111,"&lt;="&amp;A7,Assumptions!$D$12:$D$111,"&gt;="&amp;A7,Assumptions!$I$12:$I$111,"Yes")=0,"Standard",IF(COUNTIFS(Assumptions!$C$12:$C$111,"&lt;="&amp;A7,Assumptions!$D$12:$D$111,"&gt;="&amp;A7,Assumptions!$I$12:$I$111,"Yes")=1,"Holiday rule","Multiple rules")))</f>
        <v/>
      </c>
      <c r="D7" s="16">
        <f>IF(A7="","",IF(COUNTIFS(Assumptions!$C$12:$C$111,"&lt;="&amp;A7,Assumptions!$D$12:$D$111,"&gt;="&amp;A7,Assumptions!$I$12:$I$111,"Yes")=0,Assumptions!$B$5,IF(COUNTIFS(Assumptions!$C$12:$C$111,"&lt;="&amp;A7,Assumptions!$D$12:$D$111,"&gt;="&amp;A7,Assumptions!$I$12:$I$111,"Yes",Assumptions!$E$12:$E$111,"&lt;&gt;")&lt;&gt;COUNTIFS(Assumptions!$C$12:$C$111,"&lt;="&amp;A7,Assumptions!$D$12:$D$111,"&gt;="&amp;A7,Assumptions!$I$12:$I$111,"Yes"),"",IFERROR(SUMIFS(Assumptions!$E$12:$E$111,Assumptions!$C$12:$C$111,"&lt;="&amp;A7,Assumptions!$D$12:$D$111,"&gt;="&amp;A7,Assumptions!$I$12:$I$111,"Yes"),""))))</f>
        <v/>
      </c>
      <c r="E7" s="16">
        <f>IF(A7="","",IF(COUNTIFS(Assumptions!$C$12:$C$111,"&lt;="&amp;A7,Assumptions!$D$12:$D$111,"&gt;="&amp;A7,Assumptions!$I$12:$I$111,"Yes")=0,Assumptions!$B$6,IF(COUNTIFS(Assumptions!$C$12:$C$111,"&lt;="&amp;A7,Assumptions!$D$12:$D$111,"&gt;="&amp;A7,Assumptions!$I$12:$I$111,"Yes",Assumptions!$F$12:$F$111,"&lt;&gt;")&lt;&gt;COUNTIFS(Assumptions!$C$12:$C$111,"&lt;="&amp;A7,Assumptions!$D$12:$D$111,"&gt;="&amp;A7,Assumptions!$I$12:$I$111,"Yes"),"",IFERROR(SUMIFS(Assumptions!$F$12:$F$111,Assumptions!$C$12:$C$111,"&lt;="&amp;A7,Assumptions!$D$12:$D$111,"&gt;="&amp;A7,Assumptions!$I$12:$I$111,"Yes"),""))))</f>
        <v/>
      </c>
      <c r="F7" s="16">
        <f>IF(A7="","",IF(COUNTIFS(Assumptions!$C$12:$C$111,"&lt;="&amp;A7,Assumptions!$D$12:$D$111,"&gt;="&amp;A7,Assumptions!$I$12:$I$111,"Yes")=0,Assumptions!$B$7,IF(COUNTIFS(Assumptions!$C$12:$C$111,"&lt;="&amp;A7,Assumptions!$D$12:$D$111,"&gt;="&amp;A7,Assumptions!$I$12:$I$111,"Yes",Assumptions!$G$12:$G$111,"&lt;&gt;")&lt;&gt;COUNTIFS(Assumptions!$C$12:$C$111,"&lt;="&amp;A7,Assumptions!$D$12:$D$111,"&gt;="&amp;A7,Assumptions!$I$12:$I$111,"Yes"),"",IFERROR(SUMIFS(Assumptions!$G$12:$G$111,Assumptions!$C$12:$C$111,"&lt;="&amp;A7,Assumptions!$D$12:$D$111,"&gt;="&amp;A7,Assumptions!$I$12:$I$111,"Yes"),""))))</f>
        <v/>
      </c>
      <c r="G7" s="16">
        <f>IF(A7="","",IF(COUNTIFS(Assumptions!$C$12:$C$111,"&lt;="&amp;A7,Assumptions!$D$12:$D$111,"&gt;="&amp;A7,Assumptions!$H$12:$H$111,"Yes",Assumptions!$I$12:$I$111,"Yes")&gt;0,"Yes","No"))</f>
        <v/>
      </c>
      <c r="H7" s="16">
        <f>IF(A7="","",IFERROR(SUMIFS(Bookings!$E$7:$E$156,Bookings!$C$7:$C$156,"&lt;="&amp;A7,Bookings!$D$7:$D$156,"&gt;"&amp;A7,Bookings!$G$7:$G$156,"Confirmed")+SUMIFS(Bookings!$E$7:$E$156,Bookings!$C$7:$C$156,"&lt;="&amp;A7,Bookings!$D$7:$D$156,"&gt;"&amp;A7,Bookings!$G$7:$G$156,"Tentative"),0))</f>
        <v/>
      </c>
      <c r="I7" s="16">
        <f>IF(A7="","",IFERROR(SUMIFS(Bookings!$F$7:$F$156,Bookings!$C$7:$C$156,"&lt;="&amp;A7,Bookings!$D$7:$D$156,"&gt;"&amp;A7,Bookings!$G$7:$G$156,"Confirmed")+SUMIFS(Bookings!$F$7:$F$156,Bookings!$C$7:$C$156,"&lt;="&amp;A7,Bookings!$D$7:$D$156,"&gt;"&amp;A7,Bookings!$G$7:$G$156,"Tentative"),0))</f>
        <v/>
      </c>
      <c r="J7" s="16">
        <f>IF(OR(A7="",D7=""),"",IFERROR(D7-H7,""))</f>
        <v/>
      </c>
      <c r="K7" s="16">
        <f>IF(OR(A7="",E7=""),"",IFERROR(E7-I7,""))</f>
        <v/>
      </c>
      <c r="L7" s="21">
        <f>IF(A7="","",IF(COUNTIFS(Assumptions!$C$12:$C$111,"&lt;="&amp;A7,Assumptions!$D$12:$D$111,"&gt;="&amp;A7,Assumptions!$I$12:$I$111,"Yes")&gt;1,"Check: rule overlap",IF(OR(D7="",E7="",F7=""),"Check: rule inputs",IF(OR(J7&lt;0,K7&lt;0),"Check: over capacity",IF(OR(J7=0,K7=0),"At limit",IF(G7="Yes","Arrival blackout","Open"))))))</f>
        <v/>
      </c>
    </row>
    <row r="8">
      <c r="A8" s="33">
        <f>IF(OR(Assumptions!$B$3="",Assumptions!$B$4="",ROW()-6&gt;Assumptions!$B$4),"",Assumptions!$B$3+ROW()-7)</f>
        <v/>
      </c>
      <c r="B8" s="22">
        <f>IF(A8="","",TEXT(A8,"ddd"))</f>
        <v/>
      </c>
      <c r="C8" s="22">
        <f>IF(A8="","",IF(COUNTIFS(Assumptions!$C$12:$C$111,"&lt;="&amp;A8,Assumptions!$D$12:$D$111,"&gt;="&amp;A8,Assumptions!$I$12:$I$111,"Yes")=0,"Standard",IF(COUNTIFS(Assumptions!$C$12:$C$111,"&lt;="&amp;A8,Assumptions!$D$12:$D$111,"&gt;="&amp;A8,Assumptions!$I$12:$I$111,"Yes")=1,"Holiday rule","Multiple rules")))</f>
        <v/>
      </c>
      <c r="D8" s="14">
        <f>IF(A8="","",IF(COUNTIFS(Assumptions!$C$12:$C$111,"&lt;="&amp;A8,Assumptions!$D$12:$D$111,"&gt;="&amp;A8,Assumptions!$I$12:$I$111,"Yes")=0,Assumptions!$B$5,IF(COUNTIFS(Assumptions!$C$12:$C$111,"&lt;="&amp;A8,Assumptions!$D$12:$D$111,"&gt;="&amp;A8,Assumptions!$I$12:$I$111,"Yes",Assumptions!$E$12:$E$111,"&lt;&gt;")&lt;&gt;COUNTIFS(Assumptions!$C$12:$C$111,"&lt;="&amp;A8,Assumptions!$D$12:$D$111,"&gt;="&amp;A8,Assumptions!$I$12:$I$111,"Yes"),"",IFERROR(SUMIFS(Assumptions!$E$12:$E$111,Assumptions!$C$12:$C$111,"&lt;="&amp;A8,Assumptions!$D$12:$D$111,"&gt;="&amp;A8,Assumptions!$I$12:$I$111,"Yes"),""))))</f>
        <v/>
      </c>
      <c r="E8" s="14">
        <f>IF(A8="","",IF(COUNTIFS(Assumptions!$C$12:$C$111,"&lt;="&amp;A8,Assumptions!$D$12:$D$111,"&gt;="&amp;A8,Assumptions!$I$12:$I$111,"Yes")=0,Assumptions!$B$6,IF(COUNTIFS(Assumptions!$C$12:$C$111,"&lt;="&amp;A8,Assumptions!$D$12:$D$111,"&gt;="&amp;A8,Assumptions!$I$12:$I$111,"Yes",Assumptions!$F$12:$F$111,"&lt;&gt;")&lt;&gt;COUNTIFS(Assumptions!$C$12:$C$111,"&lt;="&amp;A8,Assumptions!$D$12:$D$111,"&gt;="&amp;A8,Assumptions!$I$12:$I$111,"Yes"),"",IFERROR(SUMIFS(Assumptions!$F$12:$F$111,Assumptions!$C$12:$C$111,"&lt;="&amp;A8,Assumptions!$D$12:$D$111,"&gt;="&amp;A8,Assumptions!$I$12:$I$111,"Yes"),""))))</f>
        <v/>
      </c>
      <c r="F8" s="14">
        <f>IF(A8="","",IF(COUNTIFS(Assumptions!$C$12:$C$111,"&lt;="&amp;A8,Assumptions!$D$12:$D$111,"&gt;="&amp;A8,Assumptions!$I$12:$I$111,"Yes")=0,Assumptions!$B$7,IF(COUNTIFS(Assumptions!$C$12:$C$111,"&lt;="&amp;A8,Assumptions!$D$12:$D$111,"&gt;="&amp;A8,Assumptions!$I$12:$I$111,"Yes",Assumptions!$G$12:$G$111,"&lt;&gt;")&lt;&gt;COUNTIFS(Assumptions!$C$12:$C$111,"&lt;="&amp;A8,Assumptions!$D$12:$D$111,"&gt;="&amp;A8,Assumptions!$I$12:$I$111,"Yes"),"",IFERROR(SUMIFS(Assumptions!$G$12:$G$111,Assumptions!$C$12:$C$111,"&lt;="&amp;A8,Assumptions!$D$12:$D$111,"&gt;="&amp;A8,Assumptions!$I$12:$I$111,"Yes"),""))))</f>
        <v/>
      </c>
      <c r="G8" s="14">
        <f>IF(A8="","",IF(COUNTIFS(Assumptions!$C$12:$C$111,"&lt;="&amp;A8,Assumptions!$D$12:$D$111,"&gt;="&amp;A8,Assumptions!$H$12:$H$111,"Yes",Assumptions!$I$12:$I$111,"Yes")&gt;0,"Yes","No"))</f>
        <v/>
      </c>
      <c r="H8" s="14">
        <f>IF(A8="","",IFERROR(SUMIFS(Bookings!$E$7:$E$156,Bookings!$C$7:$C$156,"&lt;="&amp;A8,Bookings!$D$7:$D$156,"&gt;"&amp;A8,Bookings!$G$7:$G$156,"Confirmed")+SUMIFS(Bookings!$E$7:$E$156,Bookings!$C$7:$C$156,"&lt;="&amp;A8,Bookings!$D$7:$D$156,"&gt;"&amp;A8,Bookings!$G$7:$G$156,"Tentative"),0))</f>
        <v/>
      </c>
      <c r="I8" s="14">
        <f>IF(A8="","",IFERROR(SUMIFS(Bookings!$F$7:$F$156,Bookings!$C$7:$C$156,"&lt;="&amp;A8,Bookings!$D$7:$D$156,"&gt;"&amp;A8,Bookings!$G$7:$G$156,"Confirmed")+SUMIFS(Bookings!$F$7:$F$156,Bookings!$C$7:$C$156,"&lt;="&amp;A8,Bookings!$D$7:$D$156,"&gt;"&amp;A8,Bookings!$G$7:$G$156,"Tentative"),0))</f>
        <v/>
      </c>
      <c r="J8" s="14">
        <f>IF(OR(A8="",D8=""),"",IFERROR(D8-H8,""))</f>
        <v/>
      </c>
      <c r="K8" s="14">
        <f>IF(OR(A8="",E8=""),"",IFERROR(E8-I8,""))</f>
        <v/>
      </c>
      <c r="L8" s="23">
        <f>IF(A8="","",IF(COUNTIFS(Assumptions!$C$12:$C$111,"&lt;="&amp;A8,Assumptions!$D$12:$D$111,"&gt;="&amp;A8,Assumptions!$I$12:$I$111,"Yes")&gt;1,"Check: rule overlap",IF(OR(D8="",E8="",F8=""),"Check: rule inputs",IF(OR(J8&lt;0,K8&lt;0),"Check: over capacity",IF(OR(J8=0,K8=0),"At limit",IF(G8="Yes","Arrival blackout","Open"))))))</f>
        <v/>
      </c>
    </row>
    <row r="9">
      <c r="A9" s="34">
        <f>IF(OR(Assumptions!$B$3="",Assumptions!$B$4="",ROW()-6&gt;Assumptions!$B$4),"",Assumptions!$B$3+ROW()-7)</f>
        <v/>
      </c>
      <c r="B9" s="20">
        <f>IF(A9="","",TEXT(A9,"ddd"))</f>
        <v/>
      </c>
      <c r="C9" s="20">
        <f>IF(A9="","",IF(COUNTIFS(Assumptions!$C$12:$C$111,"&lt;="&amp;A9,Assumptions!$D$12:$D$111,"&gt;="&amp;A9,Assumptions!$I$12:$I$111,"Yes")=0,"Standard",IF(COUNTIFS(Assumptions!$C$12:$C$111,"&lt;="&amp;A9,Assumptions!$D$12:$D$111,"&gt;="&amp;A9,Assumptions!$I$12:$I$111,"Yes")=1,"Holiday rule","Multiple rules")))</f>
        <v/>
      </c>
      <c r="D9" s="16">
        <f>IF(A9="","",IF(COUNTIFS(Assumptions!$C$12:$C$111,"&lt;="&amp;A9,Assumptions!$D$12:$D$111,"&gt;="&amp;A9,Assumptions!$I$12:$I$111,"Yes")=0,Assumptions!$B$5,IF(COUNTIFS(Assumptions!$C$12:$C$111,"&lt;="&amp;A9,Assumptions!$D$12:$D$111,"&gt;="&amp;A9,Assumptions!$I$12:$I$111,"Yes",Assumptions!$E$12:$E$111,"&lt;&gt;")&lt;&gt;COUNTIFS(Assumptions!$C$12:$C$111,"&lt;="&amp;A9,Assumptions!$D$12:$D$111,"&gt;="&amp;A9,Assumptions!$I$12:$I$111,"Yes"),"",IFERROR(SUMIFS(Assumptions!$E$12:$E$111,Assumptions!$C$12:$C$111,"&lt;="&amp;A9,Assumptions!$D$12:$D$111,"&gt;="&amp;A9,Assumptions!$I$12:$I$111,"Yes"),""))))</f>
        <v/>
      </c>
      <c r="E9" s="16">
        <f>IF(A9="","",IF(COUNTIFS(Assumptions!$C$12:$C$111,"&lt;="&amp;A9,Assumptions!$D$12:$D$111,"&gt;="&amp;A9,Assumptions!$I$12:$I$111,"Yes")=0,Assumptions!$B$6,IF(COUNTIFS(Assumptions!$C$12:$C$111,"&lt;="&amp;A9,Assumptions!$D$12:$D$111,"&gt;="&amp;A9,Assumptions!$I$12:$I$111,"Yes",Assumptions!$F$12:$F$111,"&lt;&gt;")&lt;&gt;COUNTIFS(Assumptions!$C$12:$C$111,"&lt;="&amp;A9,Assumptions!$D$12:$D$111,"&gt;="&amp;A9,Assumptions!$I$12:$I$111,"Yes"),"",IFERROR(SUMIFS(Assumptions!$F$12:$F$111,Assumptions!$C$12:$C$111,"&lt;="&amp;A9,Assumptions!$D$12:$D$111,"&gt;="&amp;A9,Assumptions!$I$12:$I$111,"Yes"),""))))</f>
        <v/>
      </c>
      <c r="F9" s="16">
        <f>IF(A9="","",IF(COUNTIFS(Assumptions!$C$12:$C$111,"&lt;="&amp;A9,Assumptions!$D$12:$D$111,"&gt;="&amp;A9,Assumptions!$I$12:$I$111,"Yes")=0,Assumptions!$B$7,IF(COUNTIFS(Assumptions!$C$12:$C$111,"&lt;="&amp;A9,Assumptions!$D$12:$D$111,"&gt;="&amp;A9,Assumptions!$I$12:$I$111,"Yes",Assumptions!$G$12:$G$111,"&lt;&gt;")&lt;&gt;COUNTIFS(Assumptions!$C$12:$C$111,"&lt;="&amp;A9,Assumptions!$D$12:$D$111,"&gt;="&amp;A9,Assumptions!$I$12:$I$111,"Yes"),"",IFERROR(SUMIFS(Assumptions!$G$12:$G$111,Assumptions!$C$12:$C$111,"&lt;="&amp;A9,Assumptions!$D$12:$D$111,"&gt;="&amp;A9,Assumptions!$I$12:$I$111,"Yes"),""))))</f>
        <v/>
      </c>
      <c r="G9" s="16">
        <f>IF(A9="","",IF(COUNTIFS(Assumptions!$C$12:$C$111,"&lt;="&amp;A9,Assumptions!$D$12:$D$111,"&gt;="&amp;A9,Assumptions!$H$12:$H$111,"Yes",Assumptions!$I$12:$I$111,"Yes")&gt;0,"Yes","No"))</f>
        <v/>
      </c>
      <c r="H9" s="16">
        <f>IF(A9="","",IFERROR(SUMIFS(Bookings!$E$7:$E$156,Bookings!$C$7:$C$156,"&lt;="&amp;A9,Bookings!$D$7:$D$156,"&gt;"&amp;A9,Bookings!$G$7:$G$156,"Confirmed")+SUMIFS(Bookings!$E$7:$E$156,Bookings!$C$7:$C$156,"&lt;="&amp;A9,Bookings!$D$7:$D$156,"&gt;"&amp;A9,Bookings!$G$7:$G$156,"Tentative"),0))</f>
        <v/>
      </c>
      <c r="I9" s="16">
        <f>IF(A9="","",IFERROR(SUMIFS(Bookings!$F$7:$F$156,Bookings!$C$7:$C$156,"&lt;="&amp;A9,Bookings!$D$7:$D$156,"&gt;"&amp;A9,Bookings!$G$7:$G$156,"Confirmed")+SUMIFS(Bookings!$F$7:$F$156,Bookings!$C$7:$C$156,"&lt;="&amp;A9,Bookings!$D$7:$D$156,"&gt;"&amp;A9,Bookings!$G$7:$G$156,"Tentative"),0))</f>
        <v/>
      </c>
      <c r="J9" s="16">
        <f>IF(OR(A9="",D9=""),"",IFERROR(D9-H9,""))</f>
        <v/>
      </c>
      <c r="K9" s="16">
        <f>IF(OR(A9="",E9=""),"",IFERROR(E9-I9,""))</f>
        <v/>
      </c>
      <c r="L9" s="21">
        <f>IF(A9="","",IF(COUNTIFS(Assumptions!$C$12:$C$111,"&lt;="&amp;A9,Assumptions!$D$12:$D$111,"&gt;="&amp;A9,Assumptions!$I$12:$I$111,"Yes")&gt;1,"Check: rule overlap",IF(OR(D9="",E9="",F9=""),"Check: rule inputs",IF(OR(J9&lt;0,K9&lt;0),"Check: over capacity",IF(OR(J9=0,K9=0),"At limit",IF(G9="Yes","Arrival blackout","Open"))))))</f>
        <v/>
      </c>
    </row>
    <row r="10">
      <c r="A10" s="33">
        <f>IF(OR(Assumptions!$B$3="",Assumptions!$B$4="",ROW()-6&gt;Assumptions!$B$4),"",Assumptions!$B$3+ROW()-7)</f>
        <v/>
      </c>
      <c r="B10" s="22">
        <f>IF(A10="","",TEXT(A10,"ddd"))</f>
        <v/>
      </c>
      <c r="C10" s="22">
        <f>IF(A10="","",IF(COUNTIFS(Assumptions!$C$12:$C$111,"&lt;="&amp;A10,Assumptions!$D$12:$D$111,"&gt;="&amp;A10,Assumptions!$I$12:$I$111,"Yes")=0,"Standard",IF(COUNTIFS(Assumptions!$C$12:$C$111,"&lt;="&amp;A10,Assumptions!$D$12:$D$111,"&gt;="&amp;A10,Assumptions!$I$12:$I$111,"Yes")=1,"Holiday rule","Multiple rules")))</f>
        <v/>
      </c>
      <c r="D10" s="14">
        <f>IF(A10="","",IF(COUNTIFS(Assumptions!$C$12:$C$111,"&lt;="&amp;A10,Assumptions!$D$12:$D$111,"&gt;="&amp;A10,Assumptions!$I$12:$I$111,"Yes")=0,Assumptions!$B$5,IF(COUNTIFS(Assumptions!$C$12:$C$111,"&lt;="&amp;A10,Assumptions!$D$12:$D$111,"&gt;="&amp;A10,Assumptions!$I$12:$I$111,"Yes",Assumptions!$E$12:$E$111,"&lt;&gt;")&lt;&gt;COUNTIFS(Assumptions!$C$12:$C$111,"&lt;="&amp;A10,Assumptions!$D$12:$D$111,"&gt;="&amp;A10,Assumptions!$I$12:$I$111,"Yes"),"",IFERROR(SUMIFS(Assumptions!$E$12:$E$111,Assumptions!$C$12:$C$111,"&lt;="&amp;A10,Assumptions!$D$12:$D$111,"&gt;="&amp;A10,Assumptions!$I$12:$I$111,"Yes"),""))))</f>
        <v/>
      </c>
      <c r="E10" s="14">
        <f>IF(A10="","",IF(COUNTIFS(Assumptions!$C$12:$C$111,"&lt;="&amp;A10,Assumptions!$D$12:$D$111,"&gt;="&amp;A10,Assumptions!$I$12:$I$111,"Yes")=0,Assumptions!$B$6,IF(COUNTIFS(Assumptions!$C$12:$C$111,"&lt;="&amp;A10,Assumptions!$D$12:$D$111,"&gt;="&amp;A10,Assumptions!$I$12:$I$111,"Yes",Assumptions!$F$12:$F$111,"&lt;&gt;")&lt;&gt;COUNTIFS(Assumptions!$C$12:$C$111,"&lt;="&amp;A10,Assumptions!$D$12:$D$111,"&gt;="&amp;A10,Assumptions!$I$12:$I$111,"Yes"),"",IFERROR(SUMIFS(Assumptions!$F$12:$F$111,Assumptions!$C$12:$C$111,"&lt;="&amp;A10,Assumptions!$D$12:$D$111,"&gt;="&amp;A10,Assumptions!$I$12:$I$111,"Yes"),""))))</f>
        <v/>
      </c>
      <c r="F10" s="14">
        <f>IF(A10="","",IF(COUNTIFS(Assumptions!$C$12:$C$111,"&lt;="&amp;A10,Assumptions!$D$12:$D$111,"&gt;="&amp;A10,Assumptions!$I$12:$I$111,"Yes")=0,Assumptions!$B$7,IF(COUNTIFS(Assumptions!$C$12:$C$111,"&lt;="&amp;A10,Assumptions!$D$12:$D$111,"&gt;="&amp;A10,Assumptions!$I$12:$I$111,"Yes",Assumptions!$G$12:$G$111,"&lt;&gt;")&lt;&gt;COUNTIFS(Assumptions!$C$12:$C$111,"&lt;="&amp;A10,Assumptions!$D$12:$D$111,"&gt;="&amp;A10,Assumptions!$I$12:$I$111,"Yes"),"",IFERROR(SUMIFS(Assumptions!$G$12:$G$111,Assumptions!$C$12:$C$111,"&lt;="&amp;A10,Assumptions!$D$12:$D$111,"&gt;="&amp;A10,Assumptions!$I$12:$I$111,"Yes"),""))))</f>
        <v/>
      </c>
      <c r="G10" s="14">
        <f>IF(A10="","",IF(COUNTIFS(Assumptions!$C$12:$C$111,"&lt;="&amp;A10,Assumptions!$D$12:$D$111,"&gt;="&amp;A10,Assumptions!$H$12:$H$111,"Yes",Assumptions!$I$12:$I$111,"Yes")&gt;0,"Yes","No"))</f>
        <v/>
      </c>
      <c r="H10" s="14">
        <f>IF(A10="","",IFERROR(SUMIFS(Bookings!$E$7:$E$156,Bookings!$C$7:$C$156,"&lt;="&amp;A10,Bookings!$D$7:$D$156,"&gt;"&amp;A10,Bookings!$G$7:$G$156,"Confirmed")+SUMIFS(Bookings!$E$7:$E$156,Bookings!$C$7:$C$156,"&lt;="&amp;A10,Bookings!$D$7:$D$156,"&gt;"&amp;A10,Bookings!$G$7:$G$156,"Tentative"),0))</f>
        <v/>
      </c>
      <c r="I10" s="14">
        <f>IF(A10="","",IFERROR(SUMIFS(Bookings!$F$7:$F$156,Bookings!$C$7:$C$156,"&lt;="&amp;A10,Bookings!$D$7:$D$156,"&gt;"&amp;A10,Bookings!$G$7:$G$156,"Confirmed")+SUMIFS(Bookings!$F$7:$F$156,Bookings!$C$7:$C$156,"&lt;="&amp;A10,Bookings!$D$7:$D$156,"&gt;"&amp;A10,Bookings!$G$7:$G$156,"Tentative"),0))</f>
        <v/>
      </c>
      <c r="J10" s="14">
        <f>IF(OR(A10="",D10=""),"",IFERROR(D10-H10,""))</f>
        <v/>
      </c>
      <c r="K10" s="14">
        <f>IF(OR(A10="",E10=""),"",IFERROR(E10-I10,""))</f>
        <v/>
      </c>
      <c r="L10" s="23">
        <f>IF(A10="","",IF(COUNTIFS(Assumptions!$C$12:$C$111,"&lt;="&amp;A10,Assumptions!$D$12:$D$111,"&gt;="&amp;A10,Assumptions!$I$12:$I$111,"Yes")&gt;1,"Check: rule overlap",IF(OR(D10="",E10="",F10=""),"Check: rule inputs",IF(OR(J10&lt;0,K10&lt;0),"Check: over capacity",IF(OR(J10=0,K10=0),"At limit",IF(G10="Yes","Arrival blackout","Open"))))))</f>
        <v/>
      </c>
    </row>
    <row r="11">
      <c r="A11" s="34">
        <f>IF(OR(Assumptions!$B$3="",Assumptions!$B$4="",ROW()-6&gt;Assumptions!$B$4),"",Assumptions!$B$3+ROW()-7)</f>
        <v/>
      </c>
      <c r="B11" s="20">
        <f>IF(A11="","",TEXT(A11,"ddd"))</f>
        <v/>
      </c>
      <c r="C11" s="20">
        <f>IF(A11="","",IF(COUNTIFS(Assumptions!$C$12:$C$111,"&lt;="&amp;A11,Assumptions!$D$12:$D$111,"&gt;="&amp;A11,Assumptions!$I$12:$I$111,"Yes")=0,"Standard",IF(COUNTIFS(Assumptions!$C$12:$C$111,"&lt;="&amp;A11,Assumptions!$D$12:$D$111,"&gt;="&amp;A11,Assumptions!$I$12:$I$111,"Yes")=1,"Holiday rule","Multiple rules")))</f>
        <v/>
      </c>
      <c r="D11" s="16">
        <f>IF(A11="","",IF(COUNTIFS(Assumptions!$C$12:$C$111,"&lt;="&amp;A11,Assumptions!$D$12:$D$111,"&gt;="&amp;A11,Assumptions!$I$12:$I$111,"Yes")=0,Assumptions!$B$5,IF(COUNTIFS(Assumptions!$C$12:$C$111,"&lt;="&amp;A11,Assumptions!$D$12:$D$111,"&gt;="&amp;A11,Assumptions!$I$12:$I$111,"Yes",Assumptions!$E$12:$E$111,"&lt;&gt;")&lt;&gt;COUNTIFS(Assumptions!$C$12:$C$111,"&lt;="&amp;A11,Assumptions!$D$12:$D$111,"&gt;="&amp;A11,Assumptions!$I$12:$I$111,"Yes"),"",IFERROR(SUMIFS(Assumptions!$E$12:$E$111,Assumptions!$C$12:$C$111,"&lt;="&amp;A11,Assumptions!$D$12:$D$111,"&gt;="&amp;A11,Assumptions!$I$12:$I$111,"Yes"),""))))</f>
        <v/>
      </c>
      <c r="E11" s="16">
        <f>IF(A11="","",IF(COUNTIFS(Assumptions!$C$12:$C$111,"&lt;="&amp;A11,Assumptions!$D$12:$D$111,"&gt;="&amp;A11,Assumptions!$I$12:$I$111,"Yes")=0,Assumptions!$B$6,IF(COUNTIFS(Assumptions!$C$12:$C$111,"&lt;="&amp;A11,Assumptions!$D$12:$D$111,"&gt;="&amp;A11,Assumptions!$I$12:$I$111,"Yes",Assumptions!$F$12:$F$111,"&lt;&gt;")&lt;&gt;COUNTIFS(Assumptions!$C$12:$C$111,"&lt;="&amp;A11,Assumptions!$D$12:$D$111,"&gt;="&amp;A11,Assumptions!$I$12:$I$111,"Yes"),"",IFERROR(SUMIFS(Assumptions!$F$12:$F$111,Assumptions!$C$12:$C$111,"&lt;="&amp;A11,Assumptions!$D$12:$D$111,"&gt;="&amp;A11,Assumptions!$I$12:$I$111,"Yes"),""))))</f>
        <v/>
      </c>
      <c r="F11" s="16">
        <f>IF(A11="","",IF(COUNTIFS(Assumptions!$C$12:$C$111,"&lt;="&amp;A11,Assumptions!$D$12:$D$111,"&gt;="&amp;A11,Assumptions!$I$12:$I$111,"Yes")=0,Assumptions!$B$7,IF(COUNTIFS(Assumptions!$C$12:$C$111,"&lt;="&amp;A11,Assumptions!$D$12:$D$111,"&gt;="&amp;A11,Assumptions!$I$12:$I$111,"Yes",Assumptions!$G$12:$G$111,"&lt;&gt;")&lt;&gt;COUNTIFS(Assumptions!$C$12:$C$111,"&lt;="&amp;A11,Assumptions!$D$12:$D$111,"&gt;="&amp;A11,Assumptions!$I$12:$I$111,"Yes"),"",IFERROR(SUMIFS(Assumptions!$G$12:$G$111,Assumptions!$C$12:$C$111,"&lt;="&amp;A11,Assumptions!$D$12:$D$111,"&gt;="&amp;A11,Assumptions!$I$12:$I$111,"Yes"),""))))</f>
        <v/>
      </c>
      <c r="G11" s="16">
        <f>IF(A11="","",IF(COUNTIFS(Assumptions!$C$12:$C$111,"&lt;="&amp;A11,Assumptions!$D$12:$D$111,"&gt;="&amp;A11,Assumptions!$H$12:$H$111,"Yes",Assumptions!$I$12:$I$111,"Yes")&gt;0,"Yes","No"))</f>
        <v/>
      </c>
      <c r="H11" s="16">
        <f>IF(A11="","",IFERROR(SUMIFS(Bookings!$E$7:$E$156,Bookings!$C$7:$C$156,"&lt;="&amp;A11,Bookings!$D$7:$D$156,"&gt;"&amp;A11,Bookings!$G$7:$G$156,"Confirmed")+SUMIFS(Bookings!$E$7:$E$156,Bookings!$C$7:$C$156,"&lt;="&amp;A11,Bookings!$D$7:$D$156,"&gt;"&amp;A11,Bookings!$G$7:$G$156,"Tentative"),0))</f>
        <v/>
      </c>
      <c r="I11" s="16">
        <f>IF(A11="","",IFERROR(SUMIFS(Bookings!$F$7:$F$156,Bookings!$C$7:$C$156,"&lt;="&amp;A11,Bookings!$D$7:$D$156,"&gt;"&amp;A11,Bookings!$G$7:$G$156,"Confirmed")+SUMIFS(Bookings!$F$7:$F$156,Bookings!$C$7:$C$156,"&lt;="&amp;A11,Bookings!$D$7:$D$156,"&gt;"&amp;A11,Bookings!$G$7:$G$156,"Tentative"),0))</f>
        <v/>
      </c>
      <c r="J11" s="16">
        <f>IF(OR(A11="",D11=""),"",IFERROR(D11-H11,""))</f>
        <v/>
      </c>
      <c r="K11" s="16">
        <f>IF(OR(A11="",E11=""),"",IFERROR(E11-I11,""))</f>
        <v/>
      </c>
      <c r="L11" s="21">
        <f>IF(A11="","",IF(COUNTIFS(Assumptions!$C$12:$C$111,"&lt;="&amp;A11,Assumptions!$D$12:$D$111,"&gt;="&amp;A11,Assumptions!$I$12:$I$111,"Yes")&gt;1,"Check: rule overlap",IF(OR(D11="",E11="",F11=""),"Check: rule inputs",IF(OR(J11&lt;0,K11&lt;0),"Check: over capacity",IF(OR(J11=0,K11=0),"At limit",IF(G11="Yes","Arrival blackout","Open"))))))</f>
        <v/>
      </c>
    </row>
    <row r="12">
      <c r="A12" s="33">
        <f>IF(OR(Assumptions!$B$3="",Assumptions!$B$4="",ROW()-6&gt;Assumptions!$B$4),"",Assumptions!$B$3+ROW()-7)</f>
        <v/>
      </c>
      <c r="B12" s="22">
        <f>IF(A12="","",TEXT(A12,"ddd"))</f>
        <v/>
      </c>
      <c r="C12" s="22">
        <f>IF(A12="","",IF(COUNTIFS(Assumptions!$C$12:$C$111,"&lt;="&amp;A12,Assumptions!$D$12:$D$111,"&gt;="&amp;A12,Assumptions!$I$12:$I$111,"Yes")=0,"Standard",IF(COUNTIFS(Assumptions!$C$12:$C$111,"&lt;="&amp;A12,Assumptions!$D$12:$D$111,"&gt;="&amp;A12,Assumptions!$I$12:$I$111,"Yes")=1,"Holiday rule","Multiple rules")))</f>
        <v/>
      </c>
      <c r="D12" s="14">
        <f>IF(A12="","",IF(COUNTIFS(Assumptions!$C$12:$C$111,"&lt;="&amp;A12,Assumptions!$D$12:$D$111,"&gt;="&amp;A12,Assumptions!$I$12:$I$111,"Yes")=0,Assumptions!$B$5,IF(COUNTIFS(Assumptions!$C$12:$C$111,"&lt;="&amp;A12,Assumptions!$D$12:$D$111,"&gt;="&amp;A12,Assumptions!$I$12:$I$111,"Yes",Assumptions!$E$12:$E$111,"&lt;&gt;")&lt;&gt;COUNTIFS(Assumptions!$C$12:$C$111,"&lt;="&amp;A12,Assumptions!$D$12:$D$111,"&gt;="&amp;A12,Assumptions!$I$12:$I$111,"Yes"),"",IFERROR(SUMIFS(Assumptions!$E$12:$E$111,Assumptions!$C$12:$C$111,"&lt;="&amp;A12,Assumptions!$D$12:$D$111,"&gt;="&amp;A12,Assumptions!$I$12:$I$111,"Yes"),""))))</f>
        <v/>
      </c>
      <c r="E12" s="14">
        <f>IF(A12="","",IF(COUNTIFS(Assumptions!$C$12:$C$111,"&lt;="&amp;A12,Assumptions!$D$12:$D$111,"&gt;="&amp;A12,Assumptions!$I$12:$I$111,"Yes")=0,Assumptions!$B$6,IF(COUNTIFS(Assumptions!$C$12:$C$111,"&lt;="&amp;A12,Assumptions!$D$12:$D$111,"&gt;="&amp;A12,Assumptions!$I$12:$I$111,"Yes",Assumptions!$F$12:$F$111,"&lt;&gt;")&lt;&gt;COUNTIFS(Assumptions!$C$12:$C$111,"&lt;="&amp;A12,Assumptions!$D$12:$D$111,"&gt;="&amp;A12,Assumptions!$I$12:$I$111,"Yes"),"",IFERROR(SUMIFS(Assumptions!$F$12:$F$111,Assumptions!$C$12:$C$111,"&lt;="&amp;A12,Assumptions!$D$12:$D$111,"&gt;="&amp;A12,Assumptions!$I$12:$I$111,"Yes"),""))))</f>
        <v/>
      </c>
      <c r="F12" s="14">
        <f>IF(A12="","",IF(COUNTIFS(Assumptions!$C$12:$C$111,"&lt;="&amp;A12,Assumptions!$D$12:$D$111,"&gt;="&amp;A12,Assumptions!$I$12:$I$111,"Yes")=0,Assumptions!$B$7,IF(COUNTIFS(Assumptions!$C$12:$C$111,"&lt;="&amp;A12,Assumptions!$D$12:$D$111,"&gt;="&amp;A12,Assumptions!$I$12:$I$111,"Yes",Assumptions!$G$12:$G$111,"&lt;&gt;")&lt;&gt;COUNTIFS(Assumptions!$C$12:$C$111,"&lt;="&amp;A12,Assumptions!$D$12:$D$111,"&gt;="&amp;A12,Assumptions!$I$12:$I$111,"Yes"),"",IFERROR(SUMIFS(Assumptions!$G$12:$G$111,Assumptions!$C$12:$C$111,"&lt;="&amp;A12,Assumptions!$D$12:$D$111,"&gt;="&amp;A12,Assumptions!$I$12:$I$111,"Yes"),""))))</f>
        <v/>
      </c>
      <c r="G12" s="14">
        <f>IF(A12="","",IF(COUNTIFS(Assumptions!$C$12:$C$111,"&lt;="&amp;A12,Assumptions!$D$12:$D$111,"&gt;="&amp;A12,Assumptions!$H$12:$H$111,"Yes",Assumptions!$I$12:$I$111,"Yes")&gt;0,"Yes","No"))</f>
        <v/>
      </c>
      <c r="H12" s="14">
        <f>IF(A12="","",IFERROR(SUMIFS(Bookings!$E$7:$E$156,Bookings!$C$7:$C$156,"&lt;="&amp;A12,Bookings!$D$7:$D$156,"&gt;"&amp;A12,Bookings!$G$7:$G$156,"Confirmed")+SUMIFS(Bookings!$E$7:$E$156,Bookings!$C$7:$C$156,"&lt;="&amp;A12,Bookings!$D$7:$D$156,"&gt;"&amp;A12,Bookings!$G$7:$G$156,"Tentative"),0))</f>
        <v/>
      </c>
      <c r="I12" s="14">
        <f>IF(A12="","",IFERROR(SUMIFS(Bookings!$F$7:$F$156,Bookings!$C$7:$C$156,"&lt;="&amp;A12,Bookings!$D$7:$D$156,"&gt;"&amp;A12,Bookings!$G$7:$G$156,"Confirmed")+SUMIFS(Bookings!$F$7:$F$156,Bookings!$C$7:$C$156,"&lt;="&amp;A12,Bookings!$D$7:$D$156,"&gt;"&amp;A12,Bookings!$G$7:$G$156,"Tentative"),0))</f>
        <v/>
      </c>
      <c r="J12" s="14">
        <f>IF(OR(A12="",D12=""),"",IFERROR(D12-H12,""))</f>
        <v/>
      </c>
      <c r="K12" s="14">
        <f>IF(OR(A12="",E12=""),"",IFERROR(E12-I12,""))</f>
        <v/>
      </c>
      <c r="L12" s="23">
        <f>IF(A12="","",IF(COUNTIFS(Assumptions!$C$12:$C$111,"&lt;="&amp;A12,Assumptions!$D$12:$D$111,"&gt;="&amp;A12,Assumptions!$I$12:$I$111,"Yes")&gt;1,"Check: rule overlap",IF(OR(D12="",E12="",F12=""),"Check: rule inputs",IF(OR(J12&lt;0,K12&lt;0),"Check: over capacity",IF(OR(J12=0,K12=0),"At limit",IF(G12="Yes","Arrival blackout","Open"))))))</f>
        <v/>
      </c>
    </row>
    <row r="13">
      <c r="A13" s="34">
        <f>IF(OR(Assumptions!$B$3="",Assumptions!$B$4="",ROW()-6&gt;Assumptions!$B$4),"",Assumptions!$B$3+ROW()-7)</f>
        <v/>
      </c>
      <c r="B13" s="20">
        <f>IF(A13="","",TEXT(A13,"ddd"))</f>
        <v/>
      </c>
      <c r="C13" s="20">
        <f>IF(A13="","",IF(COUNTIFS(Assumptions!$C$12:$C$111,"&lt;="&amp;A13,Assumptions!$D$12:$D$111,"&gt;="&amp;A13,Assumptions!$I$12:$I$111,"Yes")=0,"Standard",IF(COUNTIFS(Assumptions!$C$12:$C$111,"&lt;="&amp;A13,Assumptions!$D$12:$D$111,"&gt;="&amp;A13,Assumptions!$I$12:$I$111,"Yes")=1,"Holiday rule","Multiple rules")))</f>
        <v/>
      </c>
      <c r="D13" s="16">
        <f>IF(A13="","",IF(COUNTIFS(Assumptions!$C$12:$C$111,"&lt;="&amp;A13,Assumptions!$D$12:$D$111,"&gt;="&amp;A13,Assumptions!$I$12:$I$111,"Yes")=0,Assumptions!$B$5,IF(COUNTIFS(Assumptions!$C$12:$C$111,"&lt;="&amp;A13,Assumptions!$D$12:$D$111,"&gt;="&amp;A13,Assumptions!$I$12:$I$111,"Yes",Assumptions!$E$12:$E$111,"&lt;&gt;")&lt;&gt;COUNTIFS(Assumptions!$C$12:$C$111,"&lt;="&amp;A13,Assumptions!$D$12:$D$111,"&gt;="&amp;A13,Assumptions!$I$12:$I$111,"Yes"),"",IFERROR(SUMIFS(Assumptions!$E$12:$E$111,Assumptions!$C$12:$C$111,"&lt;="&amp;A13,Assumptions!$D$12:$D$111,"&gt;="&amp;A13,Assumptions!$I$12:$I$111,"Yes"),""))))</f>
        <v/>
      </c>
      <c r="E13" s="16">
        <f>IF(A13="","",IF(COUNTIFS(Assumptions!$C$12:$C$111,"&lt;="&amp;A13,Assumptions!$D$12:$D$111,"&gt;="&amp;A13,Assumptions!$I$12:$I$111,"Yes")=0,Assumptions!$B$6,IF(COUNTIFS(Assumptions!$C$12:$C$111,"&lt;="&amp;A13,Assumptions!$D$12:$D$111,"&gt;="&amp;A13,Assumptions!$I$12:$I$111,"Yes",Assumptions!$F$12:$F$111,"&lt;&gt;")&lt;&gt;COUNTIFS(Assumptions!$C$12:$C$111,"&lt;="&amp;A13,Assumptions!$D$12:$D$111,"&gt;="&amp;A13,Assumptions!$I$12:$I$111,"Yes"),"",IFERROR(SUMIFS(Assumptions!$F$12:$F$111,Assumptions!$C$12:$C$111,"&lt;="&amp;A13,Assumptions!$D$12:$D$111,"&gt;="&amp;A13,Assumptions!$I$12:$I$111,"Yes"),""))))</f>
        <v/>
      </c>
      <c r="F13" s="16">
        <f>IF(A13="","",IF(COUNTIFS(Assumptions!$C$12:$C$111,"&lt;="&amp;A13,Assumptions!$D$12:$D$111,"&gt;="&amp;A13,Assumptions!$I$12:$I$111,"Yes")=0,Assumptions!$B$7,IF(COUNTIFS(Assumptions!$C$12:$C$111,"&lt;="&amp;A13,Assumptions!$D$12:$D$111,"&gt;="&amp;A13,Assumptions!$I$12:$I$111,"Yes",Assumptions!$G$12:$G$111,"&lt;&gt;")&lt;&gt;COUNTIFS(Assumptions!$C$12:$C$111,"&lt;="&amp;A13,Assumptions!$D$12:$D$111,"&gt;="&amp;A13,Assumptions!$I$12:$I$111,"Yes"),"",IFERROR(SUMIFS(Assumptions!$G$12:$G$111,Assumptions!$C$12:$C$111,"&lt;="&amp;A13,Assumptions!$D$12:$D$111,"&gt;="&amp;A13,Assumptions!$I$12:$I$111,"Yes"),""))))</f>
        <v/>
      </c>
      <c r="G13" s="16">
        <f>IF(A13="","",IF(COUNTIFS(Assumptions!$C$12:$C$111,"&lt;="&amp;A13,Assumptions!$D$12:$D$111,"&gt;="&amp;A13,Assumptions!$H$12:$H$111,"Yes",Assumptions!$I$12:$I$111,"Yes")&gt;0,"Yes","No"))</f>
        <v/>
      </c>
      <c r="H13" s="16">
        <f>IF(A13="","",IFERROR(SUMIFS(Bookings!$E$7:$E$156,Bookings!$C$7:$C$156,"&lt;="&amp;A13,Bookings!$D$7:$D$156,"&gt;"&amp;A13,Bookings!$G$7:$G$156,"Confirmed")+SUMIFS(Bookings!$E$7:$E$156,Bookings!$C$7:$C$156,"&lt;="&amp;A13,Bookings!$D$7:$D$156,"&gt;"&amp;A13,Bookings!$G$7:$G$156,"Tentative"),0))</f>
        <v/>
      </c>
      <c r="I13" s="16">
        <f>IF(A13="","",IFERROR(SUMIFS(Bookings!$F$7:$F$156,Bookings!$C$7:$C$156,"&lt;="&amp;A13,Bookings!$D$7:$D$156,"&gt;"&amp;A13,Bookings!$G$7:$G$156,"Confirmed")+SUMIFS(Bookings!$F$7:$F$156,Bookings!$C$7:$C$156,"&lt;="&amp;A13,Bookings!$D$7:$D$156,"&gt;"&amp;A13,Bookings!$G$7:$G$156,"Tentative"),0))</f>
        <v/>
      </c>
      <c r="J13" s="16">
        <f>IF(OR(A13="",D13=""),"",IFERROR(D13-H13,""))</f>
        <v/>
      </c>
      <c r="K13" s="16">
        <f>IF(OR(A13="",E13=""),"",IFERROR(E13-I13,""))</f>
        <v/>
      </c>
      <c r="L13" s="21">
        <f>IF(A13="","",IF(COUNTIFS(Assumptions!$C$12:$C$111,"&lt;="&amp;A13,Assumptions!$D$12:$D$111,"&gt;="&amp;A13,Assumptions!$I$12:$I$111,"Yes")&gt;1,"Check: rule overlap",IF(OR(D13="",E13="",F13=""),"Check: rule inputs",IF(OR(J13&lt;0,K13&lt;0),"Check: over capacity",IF(OR(J13=0,K13=0),"At limit",IF(G13="Yes","Arrival blackout","Open"))))))</f>
        <v/>
      </c>
    </row>
    <row r="14">
      <c r="A14" s="33">
        <f>IF(OR(Assumptions!$B$3="",Assumptions!$B$4="",ROW()-6&gt;Assumptions!$B$4),"",Assumptions!$B$3+ROW()-7)</f>
        <v/>
      </c>
      <c r="B14" s="22">
        <f>IF(A14="","",TEXT(A14,"ddd"))</f>
        <v/>
      </c>
      <c r="C14" s="22">
        <f>IF(A14="","",IF(COUNTIFS(Assumptions!$C$12:$C$111,"&lt;="&amp;A14,Assumptions!$D$12:$D$111,"&gt;="&amp;A14,Assumptions!$I$12:$I$111,"Yes")=0,"Standard",IF(COUNTIFS(Assumptions!$C$12:$C$111,"&lt;="&amp;A14,Assumptions!$D$12:$D$111,"&gt;="&amp;A14,Assumptions!$I$12:$I$111,"Yes")=1,"Holiday rule","Multiple rules")))</f>
        <v/>
      </c>
      <c r="D14" s="14">
        <f>IF(A14="","",IF(COUNTIFS(Assumptions!$C$12:$C$111,"&lt;="&amp;A14,Assumptions!$D$12:$D$111,"&gt;="&amp;A14,Assumptions!$I$12:$I$111,"Yes")=0,Assumptions!$B$5,IF(COUNTIFS(Assumptions!$C$12:$C$111,"&lt;="&amp;A14,Assumptions!$D$12:$D$111,"&gt;="&amp;A14,Assumptions!$I$12:$I$111,"Yes",Assumptions!$E$12:$E$111,"&lt;&gt;")&lt;&gt;COUNTIFS(Assumptions!$C$12:$C$111,"&lt;="&amp;A14,Assumptions!$D$12:$D$111,"&gt;="&amp;A14,Assumptions!$I$12:$I$111,"Yes"),"",IFERROR(SUMIFS(Assumptions!$E$12:$E$111,Assumptions!$C$12:$C$111,"&lt;="&amp;A14,Assumptions!$D$12:$D$111,"&gt;="&amp;A14,Assumptions!$I$12:$I$111,"Yes"),""))))</f>
        <v/>
      </c>
      <c r="E14" s="14">
        <f>IF(A14="","",IF(COUNTIFS(Assumptions!$C$12:$C$111,"&lt;="&amp;A14,Assumptions!$D$12:$D$111,"&gt;="&amp;A14,Assumptions!$I$12:$I$111,"Yes")=0,Assumptions!$B$6,IF(COUNTIFS(Assumptions!$C$12:$C$111,"&lt;="&amp;A14,Assumptions!$D$12:$D$111,"&gt;="&amp;A14,Assumptions!$I$12:$I$111,"Yes",Assumptions!$F$12:$F$111,"&lt;&gt;")&lt;&gt;COUNTIFS(Assumptions!$C$12:$C$111,"&lt;="&amp;A14,Assumptions!$D$12:$D$111,"&gt;="&amp;A14,Assumptions!$I$12:$I$111,"Yes"),"",IFERROR(SUMIFS(Assumptions!$F$12:$F$111,Assumptions!$C$12:$C$111,"&lt;="&amp;A14,Assumptions!$D$12:$D$111,"&gt;="&amp;A14,Assumptions!$I$12:$I$111,"Yes"),""))))</f>
        <v/>
      </c>
      <c r="F14" s="14">
        <f>IF(A14="","",IF(COUNTIFS(Assumptions!$C$12:$C$111,"&lt;="&amp;A14,Assumptions!$D$12:$D$111,"&gt;="&amp;A14,Assumptions!$I$12:$I$111,"Yes")=0,Assumptions!$B$7,IF(COUNTIFS(Assumptions!$C$12:$C$111,"&lt;="&amp;A14,Assumptions!$D$12:$D$111,"&gt;="&amp;A14,Assumptions!$I$12:$I$111,"Yes",Assumptions!$G$12:$G$111,"&lt;&gt;")&lt;&gt;COUNTIFS(Assumptions!$C$12:$C$111,"&lt;="&amp;A14,Assumptions!$D$12:$D$111,"&gt;="&amp;A14,Assumptions!$I$12:$I$111,"Yes"),"",IFERROR(SUMIFS(Assumptions!$G$12:$G$111,Assumptions!$C$12:$C$111,"&lt;="&amp;A14,Assumptions!$D$12:$D$111,"&gt;="&amp;A14,Assumptions!$I$12:$I$111,"Yes"),""))))</f>
        <v/>
      </c>
      <c r="G14" s="14">
        <f>IF(A14="","",IF(COUNTIFS(Assumptions!$C$12:$C$111,"&lt;="&amp;A14,Assumptions!$D$12:$D$111,"&gt;="&amp;A14,Assumptions!$H$12:$H$111,"Yes",Assumptions!$I$12:$I$111,"Yes")&gt;0,"Yes","No"))</f>
        <v/>
      </c>
      <c r="H14" s="14">
        <f>IF(A14="","",IFERROR(SUMIFS(Bookings!$E$7:$E$156,Bookings!$C$7:$C$156,"&lt;="&amp;A14,Bookings!$D$7:$D$156,"&gt;"&amp;A14,Bookings!$G$7:$G$156,"Confirmed")+SUMIFS(Bookings!$E$7:$E$156,Bookings!$C$7:$C$156,"&lt;="&amp;A14,Bookings!$D$7:$D$156,"&gt;"&amp;A14,Bookings!$G$7:$G$156,"Tentative"),0))</f>
        <v/>
      </c>
      <c r="I14" s="14">
        <f>IF(A14="","",IFERROR(SUMIFS(Bookings!$F$7:$F$156,Bookings!$C$7:$C$156,"&lt;="&amp;A14,Bookings!$D$7:$D$156,"&gt;"&amp;A14,Bookings!$G$7:$G$156,"Confirmed")+SUMIFS(Bookings!$F$7:$F$156,Bookings!$C$7:$C$156,"&lt;="&amp;A14,Bookings!$D$7:$D$156,"&gt;"&amp;A14,Bookings!$G$7:$G$156,"Tentative"),0))</f>
        <v/>
      </c>
      <c r="J14" s="14">
        <f>IF(OR(A14="",D14=""),"",IFERROR(D14-H14,""))</f>
        <v/>
      </c>
      <c r="K14" s="14">
        <f>IF(OR(A14="",E14=""),"",IFERROR(E14-I14,""))</f>
        <v/>
      </c>
      <c r="L14" s="23">
        <f>IF(A14="","",IF(COUNTIFS(Assumptions!$C$12:$C$111,"&lt;="&amp;A14,Assumptions!$D$12:$D$111,"&gt;="&amp;A14,Assumptions!$I$12:$I$111,"Yes")&gt;1,"Check: rule overlap",IF(OR(D14="",E14="",F14=""),"Check: rule inputs",IF(OR(J14&lt;0,K14&lt;0),"Check: over capacity",IF(OR(J14=0,K14=0),"At limit",IF(G14="Yes","Arrival blackout","Open"))))))</f>
        <v/>
      </c>
    </row>
    <row r="15">
      <c r="A15" s="34">
        <f>IF(OR(Assumptions!$B$3="",Assumptions!$B$4="",ROW()-6&gt;Assumptions!$B$4),"",Assumptions!$B$3+ROW()-7)</f>
        <v/>
      </c>
      <c r="B15" s="20">
        <f>IF(A15="","",TEXT(A15,"ddd"))</f>
        <v/>
      </c>
      <c r="C15" s="20">
        <f>IF(A15="","",IF(COUNTIFS(Assumptions!$C$12:$C$111,"&lt;="&amp;A15,Assumptions!$D$12:$D$111,"&gt;="&amp;A15,Assumptions!$I$12:$I$111,"Yes")=0,"Standard",IF(COUNTIFS(Assumptions!$C$12:$C$111,"&lt;="&amp;A15,Assumptions!$D$12:$D$111,"&gt;="&amp;A15,Assumptions!$I$12:$I$111,"Yes")=1,"Holiday rule","Multiple rules")))</f>
        <v/>
      </c>
      <c r="D15" s="16">
        <f>IF(A15="","",IF(COUNTIFS(Assumptions!$C$12:$C$111,"&lt;="&amp;A15,Assumptions!$D$12:$D$111,"&gt;="&amp;A15,Assumptions!$I$12:$I$111,"Yes")=0,Assumptions!$B$5,IF(COUNTIFS(Assumptions!$C$12:$C$111,"&lt;="&amp;A15,Assumptions!$D$12:$D$111,"&gt;="&amp;A15,Assumptions!$I$12:$I$111,"Yes",Assumptions!$E$12:$E$111,"&lt;&gt;")&lt;&gt;COUNTIFS(Assumptions!$C$12:$C$111,"&lt;="&amp;A15,Assumptions!$D$12:$D$111,"&gt;="&amp;A15,Assumptions!$I$12:$I$111,"Yes"),"",IFERROR(SUMIFS(Assumptions!$E$12:$E$111,Assumptions!$C$12:$C$111,"&lt;="&amp;A15,Assumptions!$D$12:$D$111,"&gt;="&amp;A15,Assumptions!$I$12:$I$111,"Yes"),""))))</f>
        <v/>
      </c>
      <c r="E15" s="16">
        <f>IF(A15="","",IF(COUNTIFS(Assumptions!$C$12:$C$111,"&lt;="&amp;A15,Assumptions!$D$12:$D$111,"&gt;="&amp;A15,Assumptions!$I$12:$I$111,"Yes")=0,Assumptions!$B$6,IF(COUNTIFS(Assumptions!$C$12:$C$111,"&lt;="&amp;A15,Assumptions!$D$12:$D$111,"&gt;="&amp;A15,Assumptions!$I$12:$I$111,"Yes",Assumptions!$F$12:$F$111,"&lt;&gt;")&lt;&gt;COUNTIFS(Assumptions!$C$12:$C$111,"&lt;="&amp;A15,Assumptions!$D$12:$D$111,"&gt;="&amp;A15,Assumptions!$I$12:$I$111,"Yes"),"",IFERROR(SUMIFS(Assumptions!$F$12:$F$111,Assumptions!$C$12:$C$111,"&lt;="&amp;A15,Assumptions!$D$12:$D$111,"&gt;="&amp;A15,Assumptions!$I$12:$I$111,"Yes"),""))))</f>
        <v/>
      </c>
      <c r="F15" s="16">
        <f>IF(A15="","",IF(COUNTIFS(Assumptions!$C$12:$C$111,"&lt;="&amp;A15,Assumptions!$D$12:$D$111,"&gt;="&amp;A15,Assumptions!$I$12:$I$111,"Yes")=0,Assumptions!$B$7,IF(COUNTIFS(Assumptions!$C$12:$C$111,"&lt;="&amp;A15,Assumptions!$D$12:$D$111,"&gt;="&amp;A15,Assumptions!$I$12:$I$111,"Yes",Assumptions!$G$12:$G$111,"&lt;&gt;")&lt;&gt;COUNTIFS(Assumptions!$C$12:$C$111,"&lt;="&amp;A15,Assumptions!$D$12:$D$111,"&gt;="&amp;A15,Assumptions!$I$12:$I$111,"Yes"),"",IFERROR(SUMIFS(Assumptions!$G$12:$G$111,Assumptions!$C$12:$C$111,"&lt;="&amp;A15,Assumptions!$D$12:$D$111,"&gt;="&amp;A15,Assumptions!$I$12:$I$111,"Yes"),""))))</f>
        <v/>
      </c>
      <c r="G15" s="16">
        <f>IF(A15="","",IF(COUNTIFS(Assumptions!$C$12:$C$111,"&lt;="&amp;A15,Assumptions!$D$12:$D$111,"&gt;="&amp;A15,Assumptions!$H$12:$H$111,"Yes",Assumptions!$I$12:$I$111,"Yes")&gt;0,"Yes","No"))</f>
        <v/>
      </c>
      <c r="H15" s="16">
        <f>IF(A15="","",IFERROR(SUMIFS(Bookings!$E$7:$E$156,Bookings!$C$7:$C$156,"&lt;="&amp;A15,Bookings!$D$7:$D$156,"&gt;"&amp;A15,Bookings!$G$7:$G$156,"Confirmed")+SUMIFS(Bookings!$E$7:$E$156,Bookings!$C$7:$C$156,"&lt;="&amp;A15,Bookings!$D$7:$D$156,"&gt;"&amp;A15,Bookings!$G$7:$G$156,"Tentative"),0))</f>
        <v/>
      </c>
      <c r="I15" s="16">
        <f>IF(A15="","",IFERROR(SUMIFS(Bookings!$F$7:$F$156,Bookings!$C$7:$C$156,"&lt;="&amp;A15,Bookings!$D$7:$D$156,"&gt;"&amp;A15,Bookings!$G$7:$G$156,"Confirmed")+SUMIFS(Bookings!$F$7:$F$156,Bookings!$C$7:$C$156,"&lt;="&amp;A15,Bookings!$D$7:$D$156,"&gt;"&amp;A15,Bookings!$G$7:$G$156,"Tentative"),0))</f>
        <v/>
      </c>
      <c r="J15" s="16">
        <f>IF(OR(A15="",D15=""),"",IFERROR(D15-H15,""))</f>
        <v/>
      </c>
      <c r="K15" s="16">
        <f>IF(OR(A15="",E15=""),"",IFERROR(E15-I15,""))</f>
        <v/>
      </c>
      <c r="L15" s="21">
        <f>IF(A15="","",IF(COUNTIFS(Assumptions!$C$12:$C$111,"&lt;="&amp;A15,Assumptions!$D$12:$D$111,"&gt;="&amp;A15,Assumptions!$I$12:$I$111,"Yes")&gt;1,"Check: rule overlap",IF(OR(D15="",E15="",F15=""),"Check: rule inputs",IF(OR(J15&lt;0,K15&lt;0),"Check: over capacity",IF(OR(J15=0,K15=0),"At limit",IF(G15="Yes","Arrival blackout","Open"))))))</f>
        <v/>
      </c>
    </row>
    <row r="16">
      <c r="A16" s="33">
        <f>IF(OR(Assumptions!$B$3="",Assumptions!$B$4="",ROW()-6&gt;Assumptions!$B$4),"",Assumptions!$B$3+ROW()-7)</f>
        <v/>
      </c>
      <c r="B16" s="22">
        <f>IF(A16="","",TEXT(A16,"ddd"))</f>
        <v/>
      </c>
      <c r="C16" s="22">
        <f>IF(A16="","",IF(COUNTIFS(Assumptions!$C$12:$C$111,"&lt;="&amp;A16,Assumptions!$D$12:$D$111,"&gt;="&amp;A16,Assumptions!$I$12:$I$111,"Yes")=0,"Standard",IF(COUNTIFS(Assumptions!$C$12:$C$111,"&lt;="&amp;A16,Assumptions!$D$12:$D$111,"&gt;="&amp;A16,Assumptions!$I$12:$I$111,"Yes")=1,"Holiday rule","Multiple rules")))</f>
        <v/>
      </c>
      <c r="D16" s="14">
        <f>IF(A16="","",IF(COUNTIFS(Assumptions!$C$12:$C$111,"&lt;="&amp;A16,Assumptions!$D$12:$D$111,"&gt;="&amp;A16,Assumptions!$I$12:$I$111,"Yes")=0,Assumptions!$B$5,IF(COUNTIFS(Assumptions!$C$12:$C$111,"&lt;="&amp;A16,Assumptions!$D$12:$D$111,"&gt;="&amp;A16,Assumptions!$I$12:$I$111,"Yes",Assumptions!$E$12:$E$111,"&lt;&gt;")&lt;&gt;COUNTIFS(Assumptions!$C$12:$C$111,"&lt;="&amp;A16,Assumptions!$D$12:$D$111,"&gt;="&amp;A16,Assumptions!$I$12:$I$111,"Yes"),"",IFERROR(SUMIFS(Assumptions!$E$12:$E$111,Assumptions!$C$12:$C$111,"&lt;="&amp;A16,Assumptions!$D$12:$D$111,"&gt;="&amp;A16,Assumptions!$I$12:$I$111,"Yes"),""))))</f>
        <v/>
      </c>
      <c r="E16" s="14">
        <f>IF(A16="","",IF(COUNTIFS(Assumptions!$C$12:$C$111,"&lt;="&amp;A16,Assumptions!$D$12:$D$111,"&gt;="&amp;A16,Assumptions!$I$12:$I$111,"Yes")=0,Assumptions!$B$6,IF(COUNTIFS(Assumptions!$C$12:$C$111,"&lt;="&amp;A16,Assumptions!$D$12:$D$111,"&gt;="&amp;A16,Assumptions!$I$12:$I$111,"Yes",Assumptions!$F$12:$F$111,"&lt;&gt;")&lt;&gt;COUNTIFS(Assumptions!$C$12:$C$111,"&lt;="&amp;A16,Assumptions!$D$12:$D$111,"&gt;="&amp;A16,Assumptions!$I$12:$I$111,"Yes"),"",IFERROR(SUMIFS(Assumptions!$F$12:$F$111,Assumptions!$C$12:$C$111,"&lt;="&amp;A16,Assumptions!$D$12:$D$111,"&gt;="&amp;A16,Assumptions!$I$12:$I$111,"Yes"),""))))</f>
        <v/>
      </c>
      <c r="F16" s="14">
        <f>IF(A16="","",IF(COUNTIFS(Assumptions!$C$12:$C$111,"&lt;="&amp;A16,Assumptions!$D$12:$D$111,"&gt;="&amp;A16,Assumptions!$I$12:$I$111,"Yes")=0,Assumptions!$B$7,IF(COUNTIFS(Assumptions!$C$12:$C$111,"&lt;="&amp;A16,Assumptions!$D$12:$D$111,"&gt;="&amp;A16,Assumptions!$I$12:$I$111,"Yes",Assumptions!$G$12:$G$111,"&lt;&gt;")&lt;&gt;COUNTIFS(Assumptions!$C$12:$C$111,"&lt;="&amp;A16,Assumptions!$D$12:$D$111,"&gt;="&amp;A16,Assumptions!$I$12:$I$111,"Yes"),"",IFERROR(SUMIFS(Assumptions!$G$12:$G$111,Assumptions!$C$12:$C$111,"&lt;="&amp;A16,Assumptions!$D$12:$D$111,"&gt;="&amp;A16,Assumptions!$I$12:$I$111,"Yes"),""))))</f>
        <v/>
      </c>
      <c r="G16" s="14">
        <f>IF(A16="","",IF(COUNTIFS(Assumptions!$C$12:$C$111,"&lt;="&amp;A16,Assumptions!$D$12:$D$111,"&gt;="&amp;A16,Assumptions!$H$12:$H$111,"Yes",Assumptions!$I$12:$I$111,"Yes")&gt;0,"Yes","No"))</f>
        <v/>
      </c>
      <c r="H16" s="14">
        <f>IF(A16="","",IFERROR(SUMIFS(Bookings!$E$7:$E$156,Bookings!$C$7:$C$156,"&lt;="&amp;A16,Bookings!$D$7:$D$156,"&gt;"&amp;A16,Bookings!$G$7:$G$156,"Confirmed")+SUMIFS(Bookings!$E$7:$E$156,Bookings!$C$7:$C$156,"&lt;="&amp;A16,Bookings!$D$7:$D$156,"&gt;"&amp;A16,Bookings!$G$7:$G$156,"Tentative"),0))</f>
        <v/>
      </c>
      <c r="I16" s="14">
        <f>IF(A16="","",IFERROR(SUMIFS(Bookings!$F$7:$F$156,Bookings!$C$7:$C$156,"&lt;="&amp;A16,Bookings!$D$7:$D$156,"&gt;"&amp;A16,Bookings!$G$7:$G$156,"Confirmed")+SUMIFS(Bookings!$F$7:$F$156,Bookings!$C$7:$C$156,"&lt;="&amp;A16,Bookings!$D$7:$D$156,"&gt;"&amp;A16,Bookings!$G$7:$G$156,"Tentative"),0))</f>
        <v/>
      </c>
      <c r="J16" s="14">
        <f>IF(OR(A16="",D16=""),"",IFERROR(D16-H16,""))</f>
        <v/>
      </c>
      <c r="K16" s="14">
        <f>IF(OR(A16="",E16=""),"",IFERROR(E16-I16,""))</f>
        <v/>
      </c>
      <c r="L16" s="23">
        <f>IF(A16="","",IF(COUNTIFS(Assumptions!$C$12:$C$111,"&lt;="&amp;A16,Assumptions!$D$12:$D$111,"&gt;="&amp;A16,Assumptions!$I$12:$I$111,"Yes")&gt;1,"Check: rule overlap",IF(OR(D16="",E16="",F16=""),"Check: rule inputs",IF(OR(J16&lt;0,K16&lt;0),"Check: over capacity",IF(OR(J16=0,K16=0),"At limit",IF(G16="Yes","Arrival blackout","Open"))))))</f>
        <v/>
      </c>
    </row>
    <row r="17">
      <c r="A17" s="34">
        <f>IF(OR(Assumptions!$B$3="",Assumptions!$B$4="",ROW()-6&gt;Assumptions!$B$4),"",Assumptions!$B$3+ROW()-7)</f>
        <v/>
      </c>
      <c r="B17" s="20">
        <f>IF(A17="","",TEXT(A17,"ddd"))</f>
        <v/>
      </c>
      <c r="C17" s="20">
        <f>IF(A17="","",IF(COUNTIFS(Assumptions!$C$12:$C$111,"&lt;="&amp;A17,Assumptions!$D$12:$D$111,"&gt;="&amp;A17,Assumptions!$I$12:$I$111,"Yes")=0,"Standard",IF(COUNTIFS(Assumptions!$C$12:$C$111,"&lt;="&amp;A17,Assumptions!$D$12:$D$111,"&gt;="&amp;A17,Assumptions!$I$12:$I$111,"Yes")=1,"Holiday rule","Multiple rules")))</f>
        <v/>
      </c>
      <c r="D17" s="16">
        <f>IF(A17="","",IF(COUNTIFS(Assumptions!$C$12:$C$111,"&lt;="&amp;A17,Assumptions!$D$12:$D$111,"&gt;="&amp;A17,Assumptions!$I$12:$I$111,"Yes")=0,Assumptions!$B$5,IF(COUNTIFS(Assumptions!$C$12:$C$111,"&lt;="&amp;A17,Assumptions!$D$12:$D$111,"&gt;="&amp;A17,Assumptions!$I$12:$I$111,"Yes",Assumptions!$E$12:$E$111,"&lt;&gt;")&lt;&gt;COUNTIFS(Assumptions!$C$12:$C$111,"&lt;="&amp;A17,Assumptions!$D$12:$D$111,"&gt;="&amp;A17,Assumptions!$I$12:$I$111,"Yes"),"",IFERROR(SUMIFS(Assumptions!$E$12:$E$111,Assumptions!$C$12:$C$111,"&lt;="&amp;A17,Assumptions!$D$12:$D$111,"&gt;="&amp;A17,Assumptions!$I$12:$I$111,"Yes"),""))))</f>
        <v/>
      </c>
      <c r="E17" s="16">
        <f>IF(A17="","",IF(COUNTIFS(Assumptions!$C$12:$C$111,"&lt;="&amp;A17,Assumptions!$D$12:$D$111,"&gt;="&amp;A17,Assumptions!$I$12:$I$111,"Yes")=0,Assumptions!$B$6,IF(COUNTIFS(Assumptions!$C$12:$C$111,"&lt;="&amp;A17,Assumptions!$D$12:$D$111,"&gt;="&amp;A17,Assumptions!$I$12:$I$111,"Yes",Assumptions!$F$12:$F$111,"&lt;&gt;")&lt;&gt;COUNTIFS(Assumptions!$C$12:$C$111,"&lt;="&amp;A17,Assumptions!$D$12:$D$111,"&gt;="&amp;A17,Assumptions!$I$12:$I$111,"Yes"),"",IFERROR(SUMIFS(Assumptions!$F$12:$F$111,Assumptions!$C$12:$C$111,"&lt;="&amp;A17,Assumptions!$D$12:$D$111,"&gt;="&amp;A17,Assumptions!$I$12:$I$111,"Yes"),""))))</f>
        <v/>
      </c>
      <c r="F17" s="16">
        <f>IF(A17="","",IF(COUNTIFS(Assumptions!$C$12:$C$111,"&lt;="&amp;A17,Assumptions!$D$12:$D$111,"&gt;="&amp;A17,Assumptions!$I$12:$I$111,"Yes")=0,Assumptions!$B$7,IF(COUNTIFS(Assumptions!$C$12:$C$111,"&lt;="&amp;A17,Assumptions!$D$12:$D$111,"&gt;="&amp;A17,Assumptions!$I$12:$I$111,"Yes",Assumptions!$G$12:$G$111,"&lt;&gt;")&lt;&gt;COUNTIFS(Assumptions!$C$12:$C$111,"&lt;="&amp;A17,Assumptions!$D$12:$D$111,"&gt;="&amp;A17,Assumptions!$I$12:$I$111,"Yes"),"",IFERROR(SUMIFS(Assumptions!$G$12:$G$111,Assumptions!$C$12:$C$111,"&lt;="&amp;A17,Assumptions!$D$12:$D$111,"&gt;="&amp;A17,Assumptions!$I$12:$I$111,"Yes"),""))))</f>
        <v/>
      </c>
      <c r="G17" s="16">
        <f>IF(A17="","",IF(COUNTIFS(Assumptions!$C$12:$C$111,"&lt;="&amp;A17,Assumptions!$D$12:$D$111,"&gt;="&amp;A17,Assumptions!$H$12:$H$111,"Yes",Assumptions!$I$12:$I$111,"Yes")&gt;0,"Yes","No"))</f>
        <v/>
      </c>
      <c r="H17" s="16">
        <f>IF(A17="","",IFERROR(SUMIFS(Bookings!$E$7:$E$156,Bookings!$C$7:$C$156,"&lt;="&amp;A17,Bookings!$D$7:$D$156,"&gt;"&amp;A17,Bookings!$G$7:$G$156,"Confirmed")+SUMIFS(Bookings!$E$7:$E$156,Bookings!$C$7:$C$156,"&lt;="&amp;A17,Bookings!$D$7:$D$156,"&gt;"&amp;A17,Bookings!$G$7:$G$156,"Tentative"),0))</f>
        <v/>
      </c>
      <c r="I17" s="16">
        <f>IF(A17="","",IFERROR(SUMIFS(Bookings!$F$7:$F$156,Bookings!$C$7:$C$156,"&lt;="&amp;A17,Bookings!$D$7:$D$156,"&gt;"&amp;A17,Bookings!$G$7:$G$156,"Confirmed")+SUMIFS(Bookings!$F$7:$F$156,Bookings!$C$7:$C$156,"&lt;="&amp;A17,Bookings!$D$7:$D$156,"&gt;"&amp;A17,Bookings!$G$7:$G$156,"Tentative"),0))</f>
        <v/>
      </c>
      <c r="J17" s="16">
        <f>IF(OR(A17="",D17=""),"",IFERROR(D17-H17,""))</f>
        <v/>
      </c>
      <c r="K17" s="16">
        <f>IF(OR(A17="",E17=""),"",IFERROR(E17-I17,""))</f>
        <v/>
      </c>
      <c r="L17" s="21">
        <f>IF(A17="","",IF(COUNTIFS(Assumptions!$C$12:$C$111,"&lt;="&amp;A17,Assumptions!$D$12:$D$111,"&gt;="&amp;A17,Assumptions!$I$12:$I$111,"Yes")&gt;1,"Check: rule overlap",IF(OR(D17="",E17="",F17=""),"Check: rule inputs",IF(OR(J17&lt;0,K17&lt;0),"Check: over capacity",IF(OR(J17=0,K17=0),"At limit",IF(G17="Yes","Arrival blackout","Open"))))))</f>
        <v/>
      </c>
    </row>
    <row r="18">
      <c r="A18" s="33">
        <f>IF(OR(Assumptions!$B$3="",Assumptions!$B$4="",ROW()-6&gt;Assumptions!$B$4),"",Assumptions!$B$3+ROW()-7)</f>
        <v/>
      </c>
      <c r="B18" s="22">
        <f>IF(A18="","",TEXT(A18,"ddd"))</f>
        <v/>
      </c>
      <c r="C18" s="22">
        <f>IF(A18="","",IF(COUNTIFS(Assumptions!$C$12:$C$111,"&lt;="&amp;A18,Assumptions!$D$12:$D$111,"&gt;="&amp;A18,Assumptions!$I$12:$I$111,"Yes")=0,"Standard",IF(COUNTIFS(Assumptions!$C$12:$C$111,"&lt;="&amp;A18,Assumptions!$D$12:$D$111,"&gt;="&amp;A18,Assumptions!$I$12:$I$111,"Yes")=1,"Holiday rule","Multiple rules")))</f>
        <v/>
      </c>
      <c r="D18" s="14">
        <f>IF(A18="","",IF(COUNTIFS(Assumptions!$C$12:$C$111,"&lt;="&amp;A18,Assumptions!$D$12:$D$111,"&gt;="&amp;A18,Assumptions!$I$12:$I$111,"Yes")=0,Assumptions!$B$5,IF(COUNTIFS(Assumptions!$C$12:$C$111,"&lt;="&amp;A18,Assumptions!$D$12:$D$111,"&gt;="&amp;A18,Assumptions!$I$12:$I$111,"Yes",Assumptions!$E$12:$E$111,"&lt;&gt;")&lt;&gt;COUNTIFS(Assumptions!$C$12:$C$111,"&lt;="&amp;A18,Assumptions!$D$12:$D$111,"&gt;="&amp;A18,Assumptions!$I$12:$I$111,"Yes"),"",IFERROR(SUMIFS(Assumptions!$E$12:$E$111,Assumptions!$C$12:$C$111,"&lt;="&amp;A18,Assumptions!$D$12:$D$111,"&gt;="&amp;A18,Assumptions!$I$12:$I$111,"Yes"),""))))</f>
        <v/>
      </c>
      <c r="E18" s="14">
        <f>IF(A18="","",IF(COUNTIFS(Assumptions!$C$12:$C$111,"&lt;="&amp;A18,Assumptions!$D$12:$D$111,"&gt;="&amp;A18,Assumptions!$I$12:$I$111,"Yes")=0,Assumptions!$B$6,IF(COUNTIFS(Assumptions!$C$12:$C$111,"&lt;="&amp;A18,Assumptions!$D$12:$D$111,"&gt;="&amp;A18,Assumptions!$I$12:$I$111,"Yes",Assumptions!$F$12:$F$111,"&lt;&gt;")&lt;&gt;COUNTIFS(Assumptions!$C$12:$C$111,"&lt;="&amp;A18,Assumptions!$D$12:$D$111,"&gt;="&amp;A18,Assumptions!$I$12:$I$111,"Yes"),"",IFERROR(SUMIFS(Assumptions!$F$12:$F$111,Assumptions!$C$12:$C$111,"&lt;="&amp;A18,Assumptions!$D$12:$D$111,"&gt;="&amp;A18,Assumptions!$I$12:$I$111,"Yes"),""))))</f>
        <v/>
      </c>
      <c r="F18" s="14">
        <f>IF(A18="","",IF(COUNTIFS(Assumptions!$C$12:$C$111,"&lt;="&amp;A18,Assumptions!$D$12:$D$111,"&gt;="&amp;A18,Assumptions!$I$12:$I$111,"Yes")=0,Assumptions!$B$7,IF(COUNTIFS(Assumptions!$C$12:$C$111,"&lt;="&amp;A18,Assumptions!$D$12:$D$111,"&gt;="&amp;A18,Assumptions!$I$12:$I$111,"Yes",Assumptions!$G$12:$G$111,"&lt;&gt;")&lt;&gt;COUNTIFS(Assumptions!$C$12:$C$111,"&lt;="&amp;A18,Assumptions!$D$12:$D$111,"&gt;="&amp;A18,Assumptions!$I$12:$I$111,"Yes"),"",IFERROR(SUMIFS(Assumptions!$G$12:$G$111,Assumptions!$C$12:$C$111,"&lt;="&amp;A18,Assumptions!$D$12:$D$111,"&gt;="&amp;A18,Assumptions!$I$12:$I$111,"Yes"),""))))</f>
        <v/>
      </c>
      <c r="G18" s="14">
        <f>IF(A18="","",IF(COUNTIFS(Assumptions!$C$12:$C$111,"&lt;="&amp;A18,Assumptions!$D$12:$D$111,"&gt;="&amp;A18,Assumptions!$H$12:$H$111,"Yes",Assumptions!$I$12:$I$111,"Yes")&gt;0,"Yes","No"))</f>
        <v/>
      </c>
      <c r="H18" s="14">
        <f>IF(A18="","",IFERROR(SUMIFS(Bookings!$E$7:$E$156,Bookings!$C$7:$C$156,"&lt;="&amp;A18,Bookings!$D$7:$D$156,"&gt;"&amp;A18,Bookings!$G$7:$G$156,"Confirmed")+SUMIFS(Bookings!$E$7:$E$156,Bookings!$C$7:$C$156,"&lt;="&amp;A18,Bookings!$D$7:$D$156,"&gt;"&amp;A18,Bookings!$G$7:$G$156,"Tentative"),0))</f>
        <v/>
      </c>
      <c r="I18" s="14">
        <f>IF(A18="","",IFERROR(SUMIFS(Bookings!$F$7:$F$156,Bookings!$C$7:$C$156,"&lt;="&amp;A18,Bookings!$D$7:$D$156,"&gt;"&amp;A18,Bookings!$G$7:$G$156,"Confirmed")+SUMIFS(Bookings!$F$7:$F$156,Bookings!$C$7:$C$156,"&lt;="&amp;A18,Bookings!$D$7:$D$156,"&gt;"&amp;A18,Bookings!$G$7:$G$156,"Tentative"),0))</f>
        <v/>
      </c>
      <c r="J18" s="14">
        <f>IF(OR(A18="",D18=""),"",IFERROR(D18-H18,""))</f>
        <v/>
      </c>
      <c r="K18" s="14">
        <f>IF(OR(A18="",E18=""),"",IFERROR(E18-I18,""))</f>
        <v/>
      </c>
      <c r="L18" s="23">
        <f>IF(A18="","",IF(COUNTIFS(Assumptions!$C$12:$C$111,"&lt;="&amp;A18,Assumptions!$D$12:$D$111,"&gt;="&amp;A18,Assumptions!$I$12:$I$111,"Yes")&gt;1,"Check: rule overlap",IF(OR(D18="",E18="",F18=""),"Check: rule inputs",IF(OR(J18&lt;0,K18&lt;0),"Check: over capacity",IF(OR(J18=0,K18=0),"At limit",IF(G18="Yes","Arrival blackout","Open"))))))</f>
        <v/>
      </c>
    </row>
    <row r="19">
      <c r="A19" s="34">
        <f>IF(OR(Assumptions!$B$3="",Assumptions!$B$4="",ROW()-6&gt;Assumptions!$B$4),"",Assumptions!$B$3+ROW()-7)</f>
        <v/>
      </c>
      <c r="B19" s="20">
        <f>IF(A19="","",TEXT(A19,"ddd"))</f>
        <v/>
      </c>
      <c r="C19" s="20">
        <f>IF(A19="","",IF(COUNTIFS(Assumptions!$C$12:$C$111,"&lt;="&amp;A19,Assumptions!$D$12:$D$111,"&gt;="&amp;A19,Assumptions!$I$12:$I$111,"Yes")=0,"Standard",IF(COUNTIFS(Assumptions!$C$12:$C$111,"&lt;="&amp;A19,Assumptions!$D$12:$D$111,"&gt;="&amp;A19,Assumptions!$I$12:$I$111,"Yes")=1,"Holiday rule","Multiple rules")))</f>
        <v/>
      </c>
      <c r="D19" s="16">
        <f>IF(A19="","",IF(COUNTIFS(Assumptions!$C$12:$C$111,"&lt;="&amp;A19,Assumptions!$D$12:$D$111,"&gt;="&amp;A19,Assumptions!$I$12:$I$111,"Yes")=0,Assumptions!$B$5,IF(COUNTIFS(Assumptions!$C$12:$C$111,"&lt;="&amp;A19,Assumptions!$D$12:$D$111,"&gt;="&amp;A19,Assumptions!$I$12:$I$111,"Yes",Assumptions!$E$12:$E$111,"&lt;&gt;")&lt;&gt;COUNTIFS(Assumptions!$C$12:$C$111,"&lt;="&amp;A19,Assumptions!$D$12:$D$111,"&gt;="&amp;A19,Assumptions!$I$12:$I$111,"Yes"),"",IFERROR(SUMIFS(Assumptions!$E$12:$E$111,Assumptions!$C$12:$C$111,"&lt;="&amp;A19,Assumptions!$D$12:$D$111,"&gt;="&amp;A19,Assumptions!$I$12:$I$111,"Yes"),""))))</f>
        <v/>
      </c>
      <c r="E19" s="16">
        <f>IF(A19="","",IF(COUNTIFS(Assumptions!$C$12:$C$111,"&lt;="&amp;A19,Assumptions!$D$12:$D$111,"&gt;="&amp;A19,Assumptions!$I$12:$I$111,"Yes")=0,Assumptions!$B$6,IF(COUNTIFS(Assumptions!$C$12:$C$111,"&lt;="&amp;A19,Assumptions!$D$12:$D$111,"&gt;="&amp;A19,Assumptions!$I$12:$I$111,"Yes",Assumptions!$F$12:$F$111,"&lt;&gt;")&lt;&gt;COUNTIFS(Assumptions!$C$12:$C$111,"&lt;="&amp;A19,Assumptions!$D$12:$D$111,"&gt;="&amp;A19,Assumptions!$I$12:$I$111,"Yes"),"",IFERROR(SUMIFS(Assumptions!$F$12:$F$111,Assumptions!$C$12:$C$111,"&lt;="&amp;A19,Assumptions!$D$12:$D$111,"&gt;="&amp;A19,Assumptions!$I$12:$I$111,"Yes"),""))))</f>
        <v/>
      </c>
      <c r="F19" s="16">
        <f>IF(A19="","",IF(COUNTIFS(Assumptions!$C$12:$C$111,"&lt;="&amp;A19,Assumptions!$D$12:$D$111,"&gt;="&amp;A19,Assumptions!$I$12:$I$111,"Yes")=0,Assumptions!$B$7,IF(COUNTIFS(Assumptions!$C$12:$C$111,"&lt;="&amp;A19,Assumptions!$D$12:$D$111,"&gt;="&amp;A19,Assumptions!$I$12:$I$111,"Yes",Assumptions!$G$12:$G$111,"&lt;&gt;")&lt;&gt;COUNTIFS(Assumptions!$C$12:$C$111,"&lt;="&amp;A19,Assumptions!$D$12:$D$111,"&gt;="&amp;A19,Assumptions!$I$12:$I$111,"Yes"),"",IFERROR(SUMIFS(Assumptions!$G$12:$G$111,Assumptions!$C$12:$C$111,"&lt;="&amp;A19,Assumptions!$D$12:$D$111,"&gt;="&amp;A19,Assumptions!$I$12:$I$111,"Yes"),""))))</f>
        <v/>
      </c>
      <c r="G19" s="16">
        <f>IF(A19="","",IF(COUNTIFS(Assumptions!$C$12:$C$111,"&lt;="&amp;A19,Assumptions!$D$12:$D$111,"&gt;="&amp;A19,Assumptions!$H$12:$H$111,"Yes",Assumptions!$I$12:$I$111,"Yes")&gt;0,"Yes","No"))</f>
        <v/>
      </c>
      <c r="H19" s="16">
        <f>IF(A19="","",IFERROR(SUMIFS(Bookings!$E$7:$E$156,Bookings!$C$7:$C$156,"&lt;="&amp;A19,Bookings!$D$7:$D$156,"&gt;"&amp;A19,Bookings!$G$7:$G$156,"Confirmed")+SUMIFS(Bookings!$E$7:$E$156,Bookings!$C$7:$C$156,"&lt;="&amp;A19,Bookings!$D$7:$D$156,"&gt;"&amp;A19,Bookings!$G$7:$G$156,"Tentative"),0))</f>
        <v/>
      </c>
      <c r="I19" s="16">
        <f>IF(A19="","",IFERROR(SUMIFS(Bookings!$F$7:$F$156,Bookings!$C$7:$C$156,"&lt;="&amp;A19,Bookings!$D$7:$D$156,"&gt;"&amp;A19,Bookings!$G$7:$G$156,"Confirmed")+SUMIFS(Bookings!$F$7:$F$156,Bookings!$C$7:$C$156,"&lt;="&amp;A19,Bookings!$D$7:$D$156,"&gt;"&amp;A19,Bookings!$G$7:$G$156,"Tentative"),0))</f>
        <v/>
      </c>
      <c r="J19" s="16">
        <f>IF(OR(A19="",D19=""),"",IFERROR(D19-H19,""))</f>
        <v/>
      </c>
      <c r="K19" s="16">
        <f>IF(OR(A19="",E19=""),"",IFERROR(E19-I19,""))</f>
        <v/>
      </c>
      <c r="L19" s="21">
        <f>IF(A19="","",IF(COUNTIFS(Assumptions!$C$12:$C$111,"&lt;="&amp;A19,Assumptions!$D$12:$D$111,"&gt;="&amp;A19,Assumptions!$I$12:$I$111,"Yes")&gt;1,"Check: rule overlap",IF(OR(D19="",E19="",F19=""),"Check: rule inputs",IF(OR(J19&lt;0,K19&lt;0),"Check: over capacity",IF(OR(J19=0,K19=0),"At limit",IF(G19="Yes","Arrival blackout","Open"))))))</f>
        <v/>
      </c>
    </row>
    <row r="20">
      <c r="A20" s="33">
        <f>IF(OR(Assumptions!$B$3="",Assumptions!$B$4="",ROW()-6&gt;Assumptions!$B$4),"",Assumptions!$B$3+ROW()-7)</f>
        <v/>
      </c>
      <c r="B20" s="22">
        <f>IF(A20="","",TEXT(A20,"ddd"))</f>
        <v/>
      </c>
      <c r="C20" s="22">
        <f>IF(A20="","",IF(COUNTIFS(Assumptions!$C$12:$C$111,"&lt;="&amp;A20,Assumptions!$D$12:$D$111,"&gt;="&amp;A20,Assumptions!$I$12:$I$111,"Yes")=0,"Standard",IF(COUNTIFS(Assumptions!$C$12:$C$111,"&lt;="&amp;A20,Assumptions!$D$12:$D$111,"&gt;="&amp;A20,Assumptions!$I$12:$I$111,"Yes")=1,"Holiday rule","Multiple rules")))</f>
        <v/>
      </c>
      <c r="D20" s="14">
        <f>IF(A20="","",IF(COUNTIFS(Assumptions!$C$12:$C$111,"&lt;="&amp;A20,Assumptions!$D$12:$D$111,"&gt;="&amp;A20,Assumptions!$I$12:$I$111,"Yes")=0,Assumptions!$B$5,IF(COUNTIFS(Assumptions!$C$12:$C$111,"&lt;="&amp;A20,Assumptions!$D$12:$D$111,"&gt;="&amp;A20,Assumptions!$I$12:$I$111,"Yes",Assumptions!$E$12:$E$111,"&lt;&gt;")&lt;&gt;COUNTIFS(Assumptions!$C$12:$C$111,"&lt;="&amp;A20,Assumptions!$D$12:$D$111,"&gt;="&amp;A20,Assumptions!$I$12:$I$111,"Yes"),"",IFERROR(SUMIFS(Assumptions!$E$12:$E$111,Assumptions!$C$12:$C$111,"&lt;="&amp;A20,Assumptions!$D$12:$D$111,"&gt;="&amp;A20,Assumptions!$I$12:$I$111,"Yes"),""))))</f>
        <v/>
      </c>
      <c r="E20" s="14">
        <f>IF(A20="","",IF(COUNTIFS(Assumptions!$C$12:$C$111,"&lt;="&amp;A20,Assumptions!$D$12:$D$111,"&gt;="&amp;A20,Assumptions!$I$12:$I$111,"Yes")=0,Assumptions!$B$6,IF(COUNTIFS(Assumptions!$C$12:$C$111,"&lt;="&amp;A20,Assumptions!$D$12:$D$111,"&gt;="&amp;A20,Assumptions!$I$12:$I$111,"Yes",Assumptions!$F$12:$F$111,"&lt;&gt;")&lt;&gt;COUNTIFS(Assumptions!$C$12:$C$111,"&lt;="&amp;A20,Assumptions!$D$12:$D$111,"&gt;="&amp;A20,Assumptions!$I$12:$I$111,"Yes"),"",IFERROR(SUMIFS(Assumptions!$F$12:$F$111,Assumptions!$C$12:$C$111,"&lt;="&amp;A20,Assumptions!$D$12:$D$111,"&gt;="&amp;A20,Assumptions!$I$12:$I$111,"Yes"),""))))</f>
        <v/>
      </c>
      <c r="F20" s="14">
        <f>IF(A20="","",IF(COUNTIFS(Assumptions!$C$12:$C$111,"&lt;="&amp;A20,Assumptions!$D$12:$D$111,"&gt;="&amp;A20,Assumptions!$I$12:$I$111,"Yes")=0,Assumptions!$B$7,IF(COUNTIFS(Assumptions!$C$12:$C$111,"&lt;="&amp;A20,Assumptions!$D$12:$D$111,"&gt;="&amp;A20,Assumptions!$I$12:$I$111,"Yes",Assumptions!$G$12:$G$111,"&lt;&gt;")&lt;&gt;COUNTIFS(Assumptions!$C$12:$C$111,"&lt;="&amp;A20,Assumptions!$D$12:$D$111,"&gt;="&amp;A20,Assumptions!$I$12:$I$111,"Yes"),"",IFERROR(SUMIFS(Assumptions!$G$12:$G$111,Assumptions!$C$12:$C$111,"&lt;="&amp;A20,Assumptions!$D$12:$D$111,"&gt;="&amp;A20,Assumptions!$I$12:$I$111,"Yes"),""))))</f>
        <v/>
      </c>
      <c r="G20" s="14">
        <f>IF(A20="","",IF(COUNTIFS(Assumptions!$C$12:$C$111,"&lt;="&amp;A20,Assumptions!$D$12:$D$111,"&gt;="&amp;A20,Assumptions!$H$12:$H$111,"Yes",Assumptions!$I$12:$I$111,"Yes")&gt;0,"Yes","No"))</f>
        <v/>
      </c>
      <c r="H20" s="14">
        <f>IF(A20="","",IFERROR(SUMIFS(Bookings!$E$7:$E$156,Bookings!$C$7:$C$156,"&lt;="&amp;A20,Bookings!$D$7:$D$156,"&gt;"&amp;A20,Bookings!$G$7:$G$156,"Confirmed")+SUMIFS(Bookings!$E$7:$E$156,Bookings!$C$7:$C$156,"&lt;="&amp;A20,Bookings!$D$7:$D$156,"&gt;"&amp;A20,Bookings!$G$7:$G$156,"Tentative"),0))</f>
        <v/>
      </c>
      <c r="I20" s="14">
        <f>IF(A20="","",IFERROR(SUMIFS(Bookings!$F$7:$F$156,Bookings!$C$7:$C$156,"&lt;="&amp;A20,Bookings!$D$7:$D$156,"&gt;"&amp;A20,Bookings!$G$7:$G$156,"Confirmed")+SUMIFS(Bookings!$F$7:$F$156,Bookings!$C$7:$C$156,"&lt;="&amp;A20,Bookings!$D$7:$D$156,"&gt;"&amp;A20,Bookings!$G$7:$G$156,"Tentative"),0))</f>
        <v/>
      </c>
      <c r="J20" s="14">
        <f>IF(OR(A20="",D20=""),"",IFERROR(D20-H20,""))</f>
        <v/>
      </c>
      <c r="K20" s="14">
        <f>IF(OR(A20="",E20=""),"",IFERROR(E20-I20,""))</f>
        <v/>
      </c>
      <c r="L20" s="23">
        <f>IF(A20="","",IF(COUNTIFS(Assumptions!$C$12:$C$111,"&lt;="&amp;A20,Assumptions!$D$12:$D$111,"&gt;="&amp;A20,Assumptions!$I$12:$I$111,"Yes")&gt;1,"Check: rule overlap",IF(OR(D20="",E20="",F20=""),"Check: rule inputs",IF(OR(J20&lt;0,K20&lt;0),"Check: over capacity",IF(OR(J20=0,K20=0),"At limit",IF(G20="Yes","Arrival blackout","Open"))))))</f>
        <v/>
      </c>
    </row>
    <row r="21">
      <c r="A21" s="34">
        <f>IF(OR(Assumptions!$B$3="",Assumptions!$B$4="",ROW()-6&gt;Assumptions!$B$4),"",Assumptions!$B$3+ROW()-7)</f>
        <v/>
      </c>
      <c r="B21" s="20">
        <f>IF(A21="","",TEXT(A21,"ddd"))</f>
        <v/>
      </c>
      <c r="C21" s="20">
        <f>IF(A21="","",IF(COUNTIFS(Assumptions!$C$12:$C$111,"&lt;="&amp;A21,Assumptions!$D$12:$D$111,"&gt;="&amp;A21,Assumptions!$I$12:$I$111,"Yes")=0,"Standard",IF(COUNTIFS(Assumptions!$C$12:$C$111,"&lt;="&amp;A21,Assumptions!$D$12:$D$111,"&gt;="&amp;A21,Assumptions!$I$12:$I$111,"Yes")=1,"Holiday rule","Multiple rules")))</f>
        <v/>
      </c>
      <c r="D21" s="16">
        <f>IF(A21="","",IF(COUNTIFS(Assumptions!$C$12:$C$111,"&lt;="&amp;A21,Assumptions!$D$12:$D$111,"&gt;="&amp;A21,Assumptions!$I$12:$I$111,"Yes")=0,Assumptions!$B$5,IF(COUNTIFS(Assumptions!$C$12:$C$111,"&lt;="&amp;A21,Assumptions!$D$12:$D$111,"&gt;="&amp;A21,Assumptions!$I$12:$I$111,"Yes",Assumptions!$E$12:$E$111,"&lt;&gt;")&lt;&gt;COUNTIFS(Assumptions!$C$12:$C$111,"&lt;="&amp;A21,Assumptions!$D$12:$D$111,"&gt;="&amp;A21,Assumptions!$I$12:$I$111,"Yes"),"",IFERROR(SUMIFS(Assumptions!$E$12:$E$111,Assumptions!$C$12:$C$111,"&lt;="&amp;A21,Assumptions!$D$12:$D$111,"&gt;="&amp;A21,Assumptions!$I$12:$I$111,"Yes"),""))))</f>
        <v/>
      </c>
      <c r="E21" s="16">
        <f>IF(A21="","",IF(COUNTIFS(Assumptions!$C$12:$C$111,"&lt;="&amp;A21,Assumptions!$D$12:$D$111,"&gt;="&amp;A21,Assumptions!$I$12:$I$111,"Yes")=0,Assumptions!$B$6,IF(COUNTIFS(Assumptions!$C$12:$C$111,"&lt;="&amp;A21,Assumptions!$D$12:$D$111,"&gt;="&amp;A21,Assumptions!$I$12:$I$111,"Yes",Assumptions!$F$12:$F$111,"&lt;&gt;")&lt;&gt;COUNTIFS(Assumptions!$C$12:$C$111,"&lt;="&amp;A21,Assumptions!$D$12:$D$111,"&gt;="&amp;A21,Assumptions!$I$12:$I$111,"Yes"),"",IFERROR(SUMIFS(Assumptions!$F$12:$F$111,Assumptions!$C$12:$C$111,"&lt;="&amp;A21,Assumptions!$D$12:$D$111,"&gt;="&amp;A21,Assumptions!$I$12:$I$111,"Yes"),""))))</f>
        <v/>
      </c>
      <c r="F21" s="16">
        <f>IF(A21="","",IF(COUNTIFS(Assumptions!$C$12:$C$111,"&lt;="&amp;A21,Assumptions!$D$12:$D$111,"&gt;="&amp;A21,Assumptions!$I$12:$I$111,"Yes")=0,Assumptions!$B$7,IF(COUNTIFS(Assumptions!$C$12:$C$111,"&lt;="&amp;A21,Assumptions!$D$12:$D$111,"&gt;="&amp;A21,Assumptions!$I$12:$I$111,"Yes",Assumptions!$G$12:$G$111,"&lt;&gt;")&lt;&gt;COUNTIFS(Assumptions!$C$12:$C$111,"&lt;="&amp;A21,Assumptions!$D$12:$D$111,"&gt;="&amp;A21,Assumptions!$I$12:$I$111,"Yes"),"",IFERROR(SUMIFS(Assumptions!$G$12:$G$111,Assumptions!$C$12:$C$111,"&lt;="&amp;A21,Assumptions!$D$12:$D$111,"&gt;="&amp;A21,Assumptions!$I$12:$I$111,"Yes"),""))))</f>
        <v/>
      </c>
      <c r="G21" s="16">
        <f>IF(A21="","",IF(COUNTIFS(Assumptions!$C$12:$C$111,"&lt;="&amp;A21,Assumptions!$D$12:$D$111,"&gt;="&amp;A21,Assumptions!$H$12:$H$111,"Yes",Assumptions!$I$12:$I$111,"Yes")&gt;0,"Yes","No"))</f>
        <v/>
      </c>
      <c r="H21" s="16">
        <f>IF(A21="","",IFERROR(SUMIFS(Bookings!$E$7:$E$156,Bookings!$C$7:$C$156,"&lt;="&amp;A21,Bookings!$D$7:$D$156,"&gt;"&amp;A21,Bookings!$G$7:$G$156,"Confirmed")+SUMIFS(Bookings!$E$7:$E$156,Bookings!$C$7:$C$156,"&lt;="&amp;A21,Bookings!$D$7:$D$156,"&gt;"&amp;A21,Bookings!$G$7:$G$156,"Tentative"),0))</f>
        <v/>
      </c>
      <c r="I21" s="16">
        <f>IF(A21="","",IFERROR(SUMIFS(Bookings!$F$7:$F$156,Bookings!$C$7:$C$156,"&lt;="&amp;A21,Bookings!$D$7:$D$156,"&gt;"&amp;A21,Bookings!$G$7:$G$156,"Confirmed")+SUMIFS(Bookings!$F$7:$F$156,Bookings!$C$7:$C$156,"&lt;="&amp;A21,Bookings!$D$7:$D$156,"&gt;"&amp;A21,Bookings!$G$7:$G$156,"Tentative"),0))</f>
        <v/>
      </c>
      <c r="J21" s="16">
        <f>IF(OR(A21="",D21=""),"",IFERROR(D21-H21,""))</f>
        <v/>
      </c>
      <c r="K21" s="16">
        <f>IF(OR(A21="",E21=""),"",IFERROR(E21-I21,""))</f>
        <v/>
      </c>
      <c r="L21" s="21">
        <f>IF(A21="","",IF(COUNTIFS(Assumptions!$C$12:$C$111,"&lt;="&amp;A21,Assumptions!$D$12:$D$111,"&gt;="&amp;A21,Assumptions!$I$12:$I$111,"Yes")&gt;1,"Check: rule overlap",IF(OR(D21="",E21="",F21=""),"Check: rule inputs",IF(OR(J21&lt;0,K21&lt;0),"Check: over capacity",IF(OR(J21=0,K21=0),"At limit",IF(G21="Yes","Arrival blackout","Open"))))))</f>
        <v/>
      </c>
    </row>
    <row r="22">
      <c r="A22" s="33">
        <f>IF(OR(Assumptions!$B$3="",Assumptions!$B$4="",ROW()-6&gt;Assumptions!$B$4),"",Assumptions!$B$3+ROW()-7)</f>
        <v/>
      </c>
      <c r="B22" s="22">
        <f>IF(A22="","",TEXT(A22,"ddd"))</f>
        <v/>
      </c>
      <c r="C22" s="22">
        <f>IF(A22="","",IF(COUNTIFS(Assumptions!$C$12:$C$111,"&lt;="&amp;A22,Assumptions!$D$12:$D$111,"&gt;="&amp;A22,Assumptions!$I$12:$I$111,"Yes")=0,"Standard",IF(COUNTIFS(Assumptions!$C$12:$C$111,"&lt;="&amp;A22,Assumptions!$D$12:$D$111,"&gt;="&amp;A22,Assumptions!$I$12:$I$111,"Yes")=1,"Holiday rule","Multiple rules")))</f>
        <v/>
      </c>
      <c r="D22" s="14">
        <f>IF(A22="","",IF(COUNTIFS(Assumptions!$C$12:$C$111,"&lt;="&amp;A22,Assumptions!$D$12:$D$111,"&gt;="&amp;A22,Assumptions!$I$12:$I$111,"Yes")=0,Assumptions!$B$5,IF(COUNTIFS(Assumptions!$C$12:$C$111,"&lt;="&amp;A22,Assumptions!$D$12:$D$111,"&gt;="&amp;A22,Assumptions!$I$12:$I$111,"Yes",Assumptions!$E$12:$E$111,"&lt;&gt;")&lt;&gt;COUNTIFS(Assumptions!$C$12:$C$111,"&lt;="&amp;A22,Assumptions!$D$12:$D$111,"&gt;="&amp;A22,Assumptions!$I$12:$I$111,"Yes"),"",IFERROR(SUMIFS(Assumptions!$E$12:$E$111,Assumptions!$C$12:$C$111,"&lt;="&amp;A22,Assumptions!$D$12:$D$111,"&gt;="&amp;A22,Assumptions!$I$12:$I$111,"Yes"),""))))</f>
        <v/>
      </c>
      <c r="E22" s="14">
        <f>IF(A22="","",IF(COUNTIFS(Assumptions!$C$12:$C$111,"&lt;="&amp;A22,Assumptions!$D$12:$D$111,"&gt;="&amp;A22,Assumptions!$I$12:$I$111,"Yes")=0,Assumptions!$B$6,IF(COUNTIFS(Assumptions!$C$12:$C$111,"&lt;="&amp;A22,Assumptions!$D$12:$D$111,"&gt;="&amp;A22,Assumptions!$I$12:$I$111,"Yes",Assumptions!$F$12:$F$111,"&lt;&gt;")&lt;&gt;COUNTIFS(Assumptions!$C$12:$C$111,"&lt;="&amp;A22,Assumptions!$D$12:$D$111,"&gt;="&amp;A22,Assumptions!$I$12:$I$111,"Yes"),"",IFERROR(SUMIFS(Assumptions!$F$12:$F$111,Assumptions!$C$12:$C$111,"&lt;="&amp;A22,Assumptions!$D$12:$D$111,"&gt;="&amp;A22,Assumptions!$I$12:$I$111,"Yes"),""))))</f>
        <v/>
      </c>
      <c r="F22" s="14">
        <f>IF(A22="","",IF(COUNTIFS(Assumptions!$C$12:$C$111,"&lt;="&amp;A22,Assumptions!$D$12:$D$111,"&gt;="&amp;A22,Assumptions!$I$12:$I$111,"Yes")=0,Assumptions!$B$7,IF(COUNTIFS(Assumptions!$C$12:$C$111,"&lt;="&amp;A22,Assumptions!$D$12:$D$111,"&gt;="&amp;A22,Assumptions!$I$12:$I$111,"Yes",Assumptions!$G$12:$G$111,"&lt;&gt;")&lt;&gt;COUNTIFS(Assumptions!$C$12:$C$111,"&lt;="&amp;A22,Assumptions!$D$12:$D$111,"&gt;="&amp;A22,Assumptions!$I$12:$I$111,"Yes"),"",IFERROR(SUMIFS(Assumptions!$G$12:$G$111,Assumptions!$C$12:$C$111,"&lt;="&amp;A22,Assumptions!$D$12:$D$111,"&gt;="&amp;A22,Assumptions!$I$12:$I$111,"Yes"),""))))</f>
        <v/>
      </c>
      <c r="G22" s="14">
        <f>IF(A22="","",IF(COUNTIFS(Assumptions!$C$12:$C$111,"&lt;="&amp;A22,Assumptions!$D$12:$D$111,"&gt;="&amp;A22,Assumptions!$H$12:$H$111,"Yes",Assumptions!$I$12:$I$111,"Yes")&gt;0,"Yes","No"))</f>
        <v/>
      </c>
      <c r="H22" s="14">
        <f>IF(A22="","",IFERROR(SUMIFS(Bookings!$E$7:$E$156,Bookings!$C$7:$C$156,"&lt;="&amp;A22,Bookings!$D$7:$D$156,"&gt;"&amp;A22,Bookings!$G$7:$G$156,"Confirmed")+SUMIFS(Bookings!$E$7:$E$156,Bookings!$C$7:$C$156,"&lt;="&amp;A22,Bookings!$D$7:$D$156,"&gt;"&amp;A22,Bookings!$G$7:$G$156,"Tentative"),0))</f>
        <v/>
      </c>
      <c r="I22" s="14">
        <f>IF(A22="","",IFERROR(SUMIFS(Bookings!$F$7:$F$156,Bookings!$C$7:$C$156,"&lt;="&amp;A22,Bookings!$D$7:$D$156,"&gt;"&amp;A22,Bookings!$G$7:$G$156,"Confirmed")+SUMIFS(Bookings!$F$7:$F$156,Bookings!$C$7:$C$156,"&lt;="&amp;A22,Bookings!$D$7:$D$156,"&gt;"&amp;A22,Bookings!$G$7:$G$156,"Tentative"),0))</f>
        <v/>
      </c>
      <c r="J22" s="14">
        <f>IF(OR(A22="",D22=""),"",IFERROR(D22-H22,""))</f>
        <v/>
      </c>
      <c r="K22" s="14">
        <f>IF(OR(A22="",E22=""),"",IFERROR(E22-I22,""))</f>
        <v/>
      </c>
      <c r="L22" s="23">
        <f>IF(A22="","",IF(COUNTIFS(Assumptions!$C$12:$C$111,"&lt;="&amp;A22,Assumptions!$D$12:$D$111,"&gt;="&amp;A22,Assumptions!$I$12:$I$111,"Yes")&gt;1,"Check: rule overlap",IF(OR(D22="",E22="",F22=""),"Check: rule inputs",IF(OR(J22&lt;0,K22&lt;0),"Check: over capacity",IF(OR(J22=0,K22=0),"At limit",IF(G22="Yes","Arrival blackout","Open"))))))</f>
        <v/>
      </c>
    </row>
    <row r="23">
      <c r="A23" s="34">
        <f>IF(OR(Assumptions!$B$3="",Assumptions!$B$4="",ROW()-6&gt;Assumptions!$B$4),"",Assumptions!$B$3+ROW()-7)</f>
        <v/>
      </c>
      <c r="B23" s="20">
        <f>IF(A23="","",TEXT(A23,"ddd"))</f>
        <v/>
      </c>
      <c r="C23" s="20">
        <f>IF(A23="","",IF(COUNTIFS(Assumptions!$C$12:$C$111,"&lt;="&amp;A23,Assumptions!$D$12:$D$111,"&gt;="&amp;A23,Assumptions!$I$12:$I$111,"Yes")=0,"Standard",IF(COUNTIFS(Assumptions!$C$12:$C$111,"&lt;="&amp;A23,Assumptions!$D$12:$D$111,"&gt;="&amp;A23,Assumptions!$I$12:$I$111,"Yes")=1,"Holiday rule","Multiple rules")))</f>
        <v/>
      </c>
      <c r="D23" s="16">
        <f>IF(A23="","",IF(COUNTIFS(Assumptions!$C$12:$C$111,"&lt;="&amp;A23,Assumptions!$D$12:$D$111,"&gt;="&amp;A23,Assumptions!$I$12:$I$111,"Yes")=0,Assumptions!$B$5,IF(COUNTIFS(Assumptions!$C$12:$C$111,"&lt;="&amp;A23,Assumptions!$D$12:$D$111,"&gt;="&amp;A23,Assumptions!$I$12:$I$111,"Yes",Assumptions!$E$12:$E$111,"&lt;&gt;")&lt;&gt;COUNTIFS(Assumptions!$C$12:$C$111,"&lt;="&amp;A23,Assumptions!$D$12:$D$111,"&gt;="&amp;A23,Assumptions!$I$12:$I$111,"Yes"),"",IFERROR(SUMIFS(Assumptions!$E$12:$E$111,Assumptions!$C$12:$C$111,"&lt;="&amp;A23,Assumptions!$D$12:$D$111,"&gt;="&amp;A23,Assumptions!$I$12:$I$111,"Yes"),""))))</f>
        <v/>
      </c>
      <c r="E23" s="16">
        <f>IF(A23="","",IF(COUNTIFS(Assumptions!$C$12:$C$111,"&lt;="&amp;A23,Assumptions!$D$12:$D$111,"&gt;="&amp;A23,Assumptions!$I$12:$I$111,"Yes")=0,Assumptions!$B$6,IF(COUNTIFS(Assumptions!$C$12:$C$111,"&lt;="&amp;A23,Assumptions!$D$12:$D$111,"&gt;="&amp;A23,Assumptions!$I$12:$I$111,"Yes",Assumptions!$F$12:$F$111,"&lt;&gt;")&lt;&gt;COUNTIFS(Assumptions!$C$12:$C$111,"&lt;="&amp;A23,Assumptions!$D$12:$D$111,"&gt;="&amp;A23,Assumptions!$I$12:$I$111,"Yes"),"",IFERROR(SUMIFS(Assumptions!$F$12:$F$111,Assumptions!$C$12:$C$111,"&lt;="&amp;A23,Assumptions!$D$12:$D$111,"&gt;="&amp;A23,Assumptions!$I$12:$I$111,"Yes"),""))))</f>
        <v/>
      </c>
      <c r="F23" s="16">
        <f>IF(A23="","",IF(COUNTIFS(Assumptions!$C$12:$C$111,"&lt;="&amp;A23,Assumptions!$D$12:$D$111,"&gt;="&amp;A23,Assumptions!$I$12:$I$111,"Yes")=0,Assumptions!$B$7,IF(COUNTIFS(Assumptions!$C$12:$C$111,"&lt;="&amp;A23,Assumptions!$D$12:$D$111,"&gt;="&amp;A23,Assumptions!$I$12:$I$111,"Yes",Assumptions!$G$12:$G$111,"&lt;&gt;")&lt;&gt;COUNTIFS(Assumptions!$C$12:$C$111,"&lt;="&amp;A23,Assumptions!$D$12:$D$111,"&gt;="&amp;A23,Assumptions!$I$12:$I$111,"Yes"),"",IFERROR(SUMIFS(Assumptions!$G$12:$G$111,Assumptions!$C$12:$C$111,"&lt;="&amp;A23,Assumptions!$D$12:$D$111,"&gt;="&amp;A23,Assumptions!$I$12:$I$111,"Yes"),""))))</f>
        <v/>
      </c>
      <c r="G23" s="16">
        <f>IF(A23="","",IF(COUNTIFS(Assumptions!$C$12:$C$111,"&lt;="&amp;A23,Assumptions!$D$12:$D$111,"&gt;="&amp;A23,Assumptions!$H$12:$H$111,"Yes",Assumptions!$I$12:$I$111,"Yes")&gt;0,"Yes","No"))</f>
        <v/>
      </c>
      <c r="H23" s="16">
        <f>IF(A23="","",IFERROR(SUMIFS(Bookings!$E$7:$E$156,Bookings!$C$7:$C$156,"&lt;="&amp;A23,Bookings!$D$7:$D$156,"&gt;"&amp;A23,Bookings!$G$7:$G$156,"Confirmed")+SUMIFS(Bookings!$E$7:$E$156,Bookings!$C$7:$C$156,"&lt;="&amp;A23,Bookings!$D$7:$D$156,"&gt;"&amp;A23,Bookings!$G$7:$G$156,"Tentative"),0))</f>
        <v/>
      </c>
      <c r="I23" s="16">
        <f>IF(A23="","",IFERROR(SUMIFS(Bookings!$F$7:$F$156,Bookings!$C$7:$C$156,"&lt;="&amp;A23,Bookings!$D$7:$D$156,"&gt;"&amp;A23,Bookings!$G$7:$G$156,"Confirmed")+SUMIFS(Bookings!$F$7:$F$156,Bookings!$C$7:$C$156,"&lt;="&amp;A23,Bookings!$D$7:$D$156,"&gt;"&amp;A23,Bookings!$G$7:$G$156,"Tentative"),0))</f>
        <v/>
      </c>
      <c r="J23" s="16">
        <f>IF(OR(A23="",D23=""),"",IFERROR(D23-H23,""))</f>
        <v/>
      </c>
      <c r="K23" s="16">
        <f>IF(OR(A23="",E23=""),"",IFERROR(E23-I23,""))</f>
        <v/>
      </c>
      <c r="L23" s="21">
        <f>IF(A23="","",IF(COUNTIFS(Assumptions!$C$12:$C$111,"&lt;="&amp;A23,Assumptions!$D$12:$D$111,"&gt;="&amp;A23,Assumptions!$I$12:$I$111,"Yes")&gt;1,"Check: rule overlap",IF(OR(D23="",E23="",F23=""),"Check: rule inputs",IF(OR(J23&lt;0,K23&lt;0),"Check: over capacity",IF(OR(J23=0,K23=0),"At limit",IF(G23="Yes","Arrival blackout","Open"))))))</f>
        <v/>
      </c>
    </row>
    <row r="24">
      <c r="A24" s="33">
        <f>IF(OR(Assumptions!$B$3="",Assumptions!$B$4="",ROW()-6&gt;Assumptions!$B$4),"",Assumptions!$B$3+ROW()-7)</f>
        <v/>
      </c>
      <c r="B24" s="22">
        <f>IF(A24="","",TEXT(A24,"ddd"))</f>
        <v/>
      </c>
      <c r="C24" s="22">
        <f>IF(A24="","",IF(COUNTIFS(Assumptions!$C$12:$C$111,"&lt;="&amp;A24,Assumptions!$D$12:$D$111,"&gt;="&amp;A24,Assumptions!$I$12:$I$111,"Yes")=0,"Standard",IF(COUNTIFS(Assumptions!$C$12:$C$111,"&lt;="&amp;A24,Assumptions!$D$12:$D$111,"&gt;="&amp;A24,Assumptions!$I$12:$I$111,"Yes")=1,"Holiday rule","Multiple rules")))</f>
        <v/>
      </c>
      <c r="D24" s="14">
        <f>IF(A24="","",IF(COUNTIFS(Assumptions!$C$12:$C$111,"&lt;="&amp;A24,Assumptions!$D$12:$D$111,"&gt;="&amp;A24,Assumptions!$I$12:$I$111,"Yes")=0,Assumptions!$B$5,IF(COUNTIFS(Assumptions!$C$12:$C$111,"&lt;="&amp;A24,Assumptions!$D$12:$D$111,"&gt;="&amp;A24,Assumptions!$I$12:$I$111,"Yes",Assumptions!$E$12:$E$111,"&lt;&gt;")&lt;&gt;COUNTIFS(Assumptions!$C$12:$C$111,"&lt;="&amp;A24,Assumptions!$D$12:$D$111,"&gt;="&amp;A24,Assumptions!$I$12:$I$111,"Yes"),"",IFERROR(SUMIFS(Assumptions!$E$12:$E$111,Assumptions!$C$12:$C$111,"&lt;="&amp;A24,Assumptions!$D$12:$D$111,"&gt;="&amp;A24,Assumptions!$I$12:$I$111,"Yes"),""))))</f>
        <v/>
      </c>
      <c r="E24" s="14">
        <f>IF(A24="","",IF(COUNTIFS(Assumptions!$C$12:$C$111,"&lt;="&amp;A24,Assumptions!$D$12:$D$111,"&gt;="&amp;A24,Assumptions!$I$12:$I$111,"Yes")=0,Assumptions!$B$6,IF(COUNTIFS(Assumptions!$C$12:$C$111,"&lt;="&amp;A24,Assumptions!$D$12:$D$111,"&gt;="&amp;A24,Assumptions!$I$12:$I$111,"Yes",Assumptions!$F$12:$F$111,"&lt;&gt;")&lt;&gt;COUNTIFS(Assumptions!$C$12:$C$111,"&lt;="&amp;A24,Assumptions!$D$12:$D$111,"&gt;="&amp;A24,Assumptions!$I$12:$I$111,"Yes"),"",IFERROR(SUMIFS(Assumptions!$F$12:$F$111,Assumptions!$C$12:$C$111,"&lt;="&amp;A24,Assumptions!$D$12:$D$111,"&gt;="&amp;A24,Assumptions!$I$12:$I$111,"Yes"),""))))</f>
        <v/>
      </c>
      <c r="F24" s="14">
        <f>IF(A24="","",IF(COUNTIFS(Assumptions!$C$12:$C$111,"&lt;="&amp;A24,Assumptions!$D$12:$D$111,"&gt;="&amp;A24,Assumptions!$I$12:$I$111,"Yes")=0,Assumptions!$B$7,IF(COUNTIFS(Assumptions!$C$12:$C$111,"&lt;="&amp;A24,Assumptions!$D$12:$D$111,"&gt;="&amp;A24,Assumptions!$I$12:$I$111,"Yes",Assumptions!$G$12:$G$111,"&lt;&gt;")&lt;&gt;COUNTIFS(Assumptions!$C$12:$C$111,"&lt;="&amp;A24,Assumptions!$D$12:$D$111,"&gt;="&amp;A24,Assumptions!$I$12:$I$111,"Yes"),"",IFERROR(SUMIFS(Assumptions!$G$12:$G$111,Assumptions!$C$12:$C$111,"&lt;="&amp;A24,Assumptions!$D$12:$D$111,"&gt;="&amp;A24,Assumptions!$I$12:$I$111,"Yes"),""))))</f>
        <v/>
      </c>
      <c r="G24" s="14">
        <f>IF(A24="","",IF(COUNTIFS(Assumptions!$C$12:$C$111,"&lt;="&amp;A24,Assumptions!$D$12:$D$111,"&gt;="&amp;A24,Assumptions!$H$12:$H$111,"Yes",Assumptions!$I$12:$I$111,"Yes")&gt;0,"Yes","No"))</f>
        <v/>
      </c>
      <c r="H24" s="14">
        <f>IF(A24="","",IFERROR(SUMIFS(Bookings!$E$7:$E$156,Bookings!$C$7:$C$156,"&lt;="&amp;A24,Bookings!$D$7:$D$156,"&gt;"&amp;A24,Bookings!$G$7:$G$156,"Confirmed")+SUMIFS(Bookings!$E$7:$E$156,Bookings!$C$7:$C$156,"&lt;="&amp;A24,Bookings!$D$7:$D$156,"&gt;"&amp;A24,Bookings!$G$7:$G$156,"Tentative"),0))</f>
        <v/>
      </c>
      <c r="I24" s="14">
        <f>IF(A24="","",IFERROR(SUMIFS(Bookings!$F$7:$F$156,Bookings!$C$7:$C$156,"&lt;="&amp;A24,Bookings!$D$7:$D$156,"&gt;"&amp;A24,Bookings!$G$7:$G$156,"Confirmed")+SUMIFS(Bookings!$F$7:$F$156,Bookings!$C$7:$C$156,"&lt;="&amp;A24,Bookings!$D$7:$D$156,"&gt;"&amp;A24,Bookings!$G$7:$G$156,"Tentative"),0))</f>
        <v/>
      </c>
      <c r="J24" s="14">
        <f>IF(OR(A24="",D24=""),"",IFERROR(D24-H24,""))</f>
        <v/>
      </c>
      <c r="K24" s="14">
        <f>IF(OR(A24="",E24=""),"",IFERROR(E24-I24,""))</f>
        <v/>
      </c>
      <c r="L24" s="23">
        <f>IF(A24="","",IF(COUNTIFS(Assumptions!$C$12:$C$111,"&lt;="&amp;A24,Assumptions!$D$12:$D$111,"&gt;="&amp;A24,Assumptions!$I$12:$I$111,"Yes")&gt;1,"Check: rule overlap",IF(OR(D24="",E24="",F24=""),"Check: rule inputs",IF(OR(J24&lt;0,K24&lt;0),"Check: over capacity",IF(OR(J24=0,K24=0),"At limit",IF(G24="Yes","Arrival blackout","Open"))))))</f>
        <v/>
      </c>
    </row>
    <row r="25">
      <c r="A25" s="34">
        <f>IF(OR(Assumptions!$B$3="",Assumptions!$B$4="",ROW()-6&gt;Assumptions!$B$4),"",Assumptions!$B$3+ROW()-7)</f>
        <v/>
      </c>
      <c r="B25" s="20">
        <f>IF(A25="","",TEXT(A25,"ddd"))</f>
        <v/>
      </c>
      <c r="C25" s="20">
        <f>IF(A25="","",IF(COUNTIFS(Assumptions!$C$12:$C$111,"&lt;="&amp;A25,Assumptions!$D$12:$D$111,"&gt;="&amp;A25,Assumptions!$I$12:$I$111,"Yes")=0,"Standard",IF(COUNTIFS(Assumptions!$C$12:$C$111,"&lt;="&amp;A25,Assumptions!$D$12:$D$111,"&gt;="&amp;A25,Assumptions!$I$12:$I$111,"Yes")=1,"Holiday rule","Multiple rules")))</f>
        <v/>
      </c>
      <c r="D25" s="16">
        <f>IF(A25="","",IF(COUNTIFS(Assumptions!$C$12:$C$111,"&lt;="&amp;A25,Assumptions!$D$12:$D$111,"&gt;="&amp;A25,Assumptions!$I$12:$I$111,"Yes")=0,Assumptions!$B$5,IF(COUNTIFS(Assumptions!$C$12:$C$111,"&lt;="&amp;A25,Assumptions!$D$12:$D$111,"&gt;="&amp;A25,Assumptions!$I$12:$I$111,"Yes",Assumptions!$E$12:$E$111,"&lt;&gt;")&lt;&gt;COUNTIFS(Assumptions!$C$12:$C$111,"&lt;="&amp;A25,Assumptions!$D$12:$D$111,"&gt;="&amp;A25,Assumptions!$I$12:$I$111,"Yes"),"",IFERROR(SUMIFS(Assumptions!$E$12:$E$111,Assumptions!$C$12:$C$111,"&lt;="&amp;A25,Assumptions!$D$12:$D$111,"&gt;="&amp;A25,Assumptions!$I$12:$I$111,"Yes"),""))))</f>
        <v/>
      </c>
      <c r="E25" s="16">
        <f>IF(A25="","",IF(COUNTIFS(Assumptions!$C$12:$C$111,"&lt;="&amp;A25,Assumptions!$D$12:$D$111,"&gt;="&amp;A25,Assumptions!$I$12:$I$111,"Yes")=0,Assumptions!$B$6,IF(COUNTIFS(Assumptions!$C$12:$C$111,"&lt;="&amp;A25,Assumptions!$D$12:$D$111,"&gt;="&amp;A25,Assumptions!$I$12:$I$111,"Yes",Assumptions!$F$12:$F$111,"&lt;&gt;")&lt;&gt;COUNTIFS(Assumptions!$C$12:$C$111,"&lt;="&amp;A25,Assumptions!$D$12:$D$111,"&gt;="&amp;A25,Assumptions!$I$12:$I$111,"Yes"),"",IFERROR(SUMIFS(Assumptions!$F$12:$F$111,Assumptions!$C$12:$C$111,"&lt;="&amp;A25,Assumptions!$D$12:$D$111,"&gt;="&amp;A25,Assumptions!$I$12:$I$111,"Yes"),""))))</f>
        <v/>
      </c>
      <c r="F25" s="16">
        <f>IF(A25="","",IF(COUNTIFS(Assumptions!$C$12:$C$111,"&lt;="&amp;A25,Assumptions!$D$12:$D$111,"&gt;="&amp;A25,Assumptions!$I$12:$I$111,"Yes")=0,Assumptions!$B$7,IF(COUNTIFS(Assumptions!$C$12:$C$111,"&lt;="&amp;A25,Assumptions!$D$12:$D$111,"&gt;="&amp;A25,Assumptions!$I$12:$I$111,"Yes",Assumptions!$G$12:$G$111,"&lt;&gt;")&lt;&gt;COUNTIFS(Assumptions!$C$12:$C$111,"&lt;="&amp;A25,Assumptions!$D$12:$D$111,"&gt;="&amp;A25,Assumptions!$I$12:$I$111,"Yes"),"",IFERROR(SUMIFS(Assumptions!$G$12:$G$111,Assumptions!$C$12:$C$111,"&lt;="&amp;A25,Assumptions!$D$12:$D$111,"&gt;="&amp;A25,Assumptions!$I$12:$I$111,"Yes"),""))))</f>
        <v/>
      </c>
      <c r="G25" s="16">
        <f>IF(A25="","",IF(COUNTIFS(Assumptions!$C$12:$C$111,"&lt;="&amp;A25,Assumptions!$D$12:$D$111,"&gt;="&amp;A25,Assumptions!$H$12:$H$111,"Yes",Assumptions!$I$12:$I$111,"Yes")&gt;0,"Yes","No"))</f>
        <v/>
      </c>
      <c r="H25" s="16">
        <f>IF(A25="","",IFERROR(SUMIFS(Bookings!$E$7:$E$156,Bookings!$C$7:$C$156,"&lt;="&amp;A25,Bookings!$D$7:$D$156,"&gt;"&amp;A25,Bookings!$G$7:$G$156,"Confirmed")+SUMIFS(Bookings!$E$7:$E$156,Bookings!$C$7:$C$156,"&lt;="&amp;A25,Bookings!$D$7:$D$156,"&gt;"&amp;A25,Bookings!$G$7:$G$156,"Tentative"),0))</f>
        <v/>
      </c>
      <c r="I25" s="16">
        <f>IF(A25="","",IFERROR(SUMIFS(Bookings!$F$7:$F$156,Bookings!$C$7:$C$156,"&lt;="&amp;A25,Bookings!$D$7:$D$156,"&gt;"&amp;A25,Bookings!$G$7:$G$156,"Confirmed")+SUMIFS(Bookings!$F$7:$F$156,Bookings!$C$7:$C$156,"&lt;="&amp;A25,Bookings!$D$7:$D$156,"&gt;"&amp;A25,Bookings!$G$7:$G$156,"Tentative"),0))</f>
        <v/>
      </c>
      <c r="J25" s="16">
        <f>IF(OR(A25="",D25=""),"",IFERROR(D25-H25,""))</f>
        <v/>
      </c>
      <c r="K25" s="16">
        <f>IF(OR(A25="",E25=""),"",IFERROR(E25-I25,""))</f>
        <v/>
      </c>
      <c r="L25" s="21">
        <f>IF(A25="","",IF(COUNTIFS(Assumptions!$C$12:$C$111,"&lt;="&amp;A25,Assumptions!$D$12:$D$111,"&gt;="&amp;A25,Assumptions!$I$12:$I$111,"Yes")&gt;1,"Check: rule overlap",IF(OR(D25="",E25="",F25=""),"Check: rule inputs",IF(OR(J25&lt;0,K25&lt;0),"Check: over capacity",IF(OR(J25=0,K25=0),"At limit",IF(G25="Yes","Arrival blackout","Open"))))))</f>
        <v/>
      </c>
    </row>
    <row r="26">
      <c r="A26" s="33">
        <f>IF(OR(Assumptions!$B$3="",Assumptions!$B$4="",ROW()-6&gt;Assumptions!$B$4),"",Assumptions!$B$3+ROW()-7)</f>
        <v/>
      </c>
      <c r="B26" s="22">
        <f>IF(A26="","",TEXT(A26,"ddd"))</f>
        <v/>
      </c>
      <c r="C26" s="22">
        <f>IF(A26="","",IF(COUNTIFS(Assumptions!$C$12:$C$111,"&lt;="&amp;A26,Assumptions!$D$12:$D$111,"&gt;="&amp;A26,Assumptions!$I$12:$I$111,"Yes")=0,"Standard",IF(COUNTIFS(Assumptions!$C$12:$C$111,"&lt;="&amp;A26,Assumptions!$D$12:$D$111,"&gt;="&amp;A26,Assumptions!$I$12:$I$111,"Yes")=1,"Holiday rule","Multiple rules")))</f>
        <v/>
      </c>
      <c r="D26" s="14">
        <f>IF(A26="","",IF(COUNTIFS(Assumptions!$C$12:$C$111,"&lt;="&amp;A26,Assumptions!$D$12:$D$111,"&gt;="&amp;A26,Assumptions!$I$12:$I$111,"Yes")=0,Assumptions!$B$5,IF(COUNTIFS(Assumptions!$C$12:$C$111,"&lt;="&amp;A26,Assumptions!$D$12:$D$111,"&gt;="&amp;A26,Assumptions!$I$12:$I$111,"Yes",Assumptions!$E$12:$E$111,"&lt;&gt;")&lt;&gt;COUNTIFS(Assumptions!$C$12:$C$111,"&lt;="&amp;A26,Assumptions!$D$12:$D$111,"&gt;="&amp;A26,Assumptions!$I$12:$I$111,"Yes"),"",IFERROR(SUMIFS(Assumptions!$E$12:$E$111,Assumptions!$C$12:$C$111,"&lt;="&amp;A26,Assumptions!$D$12:$D$111,"&gt;="&amp;A26,Assumptions!$I$12:$I$111,"Yes"),""))))</f>
        <v/>
      </c>
      <c r="E26" s="14">
        <f>IF(A26="","",IF(COUNTIFS(Assumptions!$C$12:$C$111,"&lt;="&amp;A26,Assumptions!$D$12:$D$111,"&gt;="&amp;A26,Assumptions!$I$12:$I$111,"Yes")=0,Assumptions!$B$6,IF(COUNTIFS(Assumptions!$C$12:$C$111,"&lt;="&amp;A26,Assumptions!$D$12:$D$111,"&gt;="&amp;A26,Assumptions!$I$12:$I$111,"Yes",Assumptions!$F$12:$F$111,"&lt;&gt;")&lt;&gt;COUNTIFS(Assumptions!$C$12:$C$111,"&lt;="&amp;A26,Assumptions!$D$12:$D$111,"&gt;="&amp;A26,Assumptions!$I$12:$I$111,"Yes"),"",IFERROR(SUMIFS(Assumptions!$F$12:$F$111,Assumptions!$C$12:$C$111,"&lt;="&amp;A26,Assumptions!$D$12:$D$111,"&gt;="&amp;A26,Assumptions!$I$12:$I$111,"Yes"),""))))</f>
        <v/>
      </c>
      <c r="F26" s="14">
        <f>IF(A26="","",IF(COUNTIFS(Assumptions!$C$12:$C$111,"&lt;="&amp;A26,Assumptions!$D$12:$D$111,"&gt;="&amp;A26,Assumptions!$I$12:$I$111,"Yes")=0,Assumptions!$B$7,IF(COUNTIFS(Assumptions!$C$12:$C$111,"&lt;="&amp;A26,Assumptions!$D$12:$D$111,"&gt;="&amp;A26,Assumptions!$I$12:$I$111,"Yes",Assumptions!$G$12:$G$111,"&lt;&gt;")&lt;&gt;COUNTIFS(Assumptions!$C$12:$C$111,"&lt;="&amp;A26,Assumptions!$D$12:$D$111,"&gt;="&amp;A26,Assumptions!$I$12:$I$111,"Yes"),"",IFERROR(SUMIFS(Assumptions!$G$12:$G$111,Assumptions!$C$12:$C$111,"&lt;="&amp;A26,Assumptions!$D$12:$D$111,"&gt;="&amp;A26,Assumptions!$I$12:$I$111,"Yes"),""))))</f>
        <v/>
      </c>
      <c r="G26" s="14">
        <f>IF(A26="","",IF(COUNTIFS(Assumptions!$C$12:$C$111,"&lt;="&amp;A26,Assumptions!$D$12:$D$111,"&gt;="&amp;A26,Assumptions!$H$12:$H$111,"Yes",Assumptions!$I$12:$I$111,"Yes")&gt;0,"Yes","No"))</f>
        <v/>
      </c>
      <c r="H26" s="14">
        <f>IF(A26="","",IFERROR(SUMIFS(Bookings!$E$7:$E$156,Bookings!$C$7:$C$156,"&lt;="&amp;A26,Bookings!$D$7:$D$156,"&gt;"&amp;A26,Bookings!$G$7:$G$156,"Confirmed")+SUMIFS(Bookings!$E$7:$E$156,Bookings!$C$7:$C$156,"&lt;="&amp;A26,Bookings!$D$7:$D$156,"&gt;"&amp;A26,Bookings!$G$7:$G$156,"Tentative"),0))</f>
        <v/>
      </c>
      <c r="I26" s="14">
        <f>IF(A26="","",IFERROR(SUMIFS(Bookings!$F$7:$F$156,Bookings!$C$7:$C$156,"&lt;="&amp;A26,Bookings!$D$7:$D$156,"&gt;"&amp;A26,Bookings!$G$7:$G$156,"Confirmed")+SUMIFS(Bookings!$F$7:$F$156,Bookings!$C$7:$C$156,"&lt;="&amp;A26,Bookings!$D$7:$D$156,"&gt;"&amp;A26,Bookings!$G$7:$G$156,"Tentative"),0))</f>
        <v/>
      </c>
      <c r="J26" s="14">
        <f>IF(OR(A26="",D26=""),"",IFERROR(D26-H26,""))</f>
        <v/>
      </c>
      <c r="K26" s="14">
        <f>IF(OR(A26="",E26=""),"",IFERROR(E26-I26,""))</f>
        <v/>
      </c>
      <c r="L26" s="23">
        <f>IF(A26="","",IF(COUNTIFS(Assumptions!$C$12:$C$111,"&lt;="&amp;A26,Assumptions!$D$12:$D$111,"&gt;="&amp;A26,Assumptions!$I$12:$I$111,"Yes")&gt;1,"Check: rule overlap",IF(OR(D26="",E26="",F26=""),"Check: rule inputs",IF(OR(J26&lt;0,K26&lt;0),"Check: over capacity",IF(OR(J26=0,K26=0),"At limit",IF(G26="Yes","Arrival blackout","Open"))))))</f>
        <v/>
      </c>
    </row>
    <row r="27">
      <c r="A27" s="34">
        <f>IF(OR(Assumptions!$B$3="",Assumptions!$B$4="",ROW()-6&gt;Assumptions!$B$4),"",Assumptions!$B$3+ROW()-7)</f>
        <v/>
      </c>
      <c r="B27" s="20">
        <f>IF(A27="","",TEXT(A27,"ddd"))</f>
        <v/>
      </c>
      <c r="C27" s="20">
        <f>IF(A27="","",IF(COUNTIFS(Assumptions!$C$12:$C$111,"&lt;="&amp;A27,Assumptions!$D$12:$D$111,"&gt;="&amp;A27,Assumptions!$I$12:$I$111,"Yes")=0,"Standard",IF(COUNTIFS(Assumptions!$C$12:$C$111,"&lt;="&amp;A27,Assumptions!$D$12:$D$111,"&gt;="&amp;A27,Assumptions!$I$12:$I$111,"Yes")=1,"Holiday rule","Multiple rules")))</f>
        <v/>
      </c>
      <c r="D27" s="16">
        <f>IF(A27="","",IF(COUNTIFS(Assumptions!$C$12:$C$111,"&lt;="&amp;A27,Assumptions!$D$12:$D$111,"&gt;="&amp;A27,Assumptions!$I$12:$I$111,"Yes")=0,Assumptions!$B$5,IF(COUNTIFS(Assumptions!$C$12:$C$111,"&lt;="&amp;A27,Assumptions!$D$12:$D$111,"&gt;="&amp;A27,Assumptions!$I$12:$I$111,"Yes",Assumptions!$E$12:$E$111,"&lt;&gt;")&lt;&gt;COUNTIFS(Assumptions!$C$12:$C$111,"&lt;="&amp;A27,Assumptions!$D$12:$D$111,"&gt;="&amp;A27,Assumptions!$I$12:$I$111,"Yes"),"",IFERROR(SUMIFS(Assumptions!$E$12:$E$111,Assumptions!$C$12:$C$111,"&lt;="&amp;A27,Assumptions!$D$12:$D$111,"&gt;="&amp;A27,Assumptions!$I$12:$I$111,"Yes"),""))))</f>
        <v/>
      </c>
      <c r="E27" s="16">
        <f>IF(A27="","",IF(COUNTIFS(Assumptions!$C$12:$C$111,"&lt;="&amp;A27,Assumptions!$D$12:$D$111,"&gt;="&amp;A27,Assumptions!$I$12:$I$111,"Yes")=0,Assumptions!$B$6,IF(COUNTIFS(Assumptions!$C$12:$C$111,"&lt;="&amp;A27,Assumptions!$D$12:$D$111,"&gt;="&amp;A27,Assumptions!$I$12:$I$111,"Yes",Assumptions!$F$12:$F$111,"&lt;&gt;")&lt;&gt;COUNTIFS(Assumptions!$C$12:$C$111,"&lt;="&amp;A27,Assumptions!$D$12:$D$111,"&gt;="&amp;A27,Assumptions!$I$12:$I$111,"Yes"),"",IFERROR(SUMIFS(Assumptions!$F$12:$F$111,Assumptions!$C$12:$C$111,"&lt;="&amp;A27,Assumptions!$D$12:$D$111,"&gt;="&amp;A27,Assumptions!$I$12:$I$111,"Yes"),""))))</f>
        <v/>
      </c>
      <c r="F27" s="16">
        <f>IF(A27="","",IF(COUNTIFS(Assumptions!$C$12:$C$111,"&lt;="&amp;A27,Assumptions!$D$12:$D$111,"&gt;="&amp;A27,Assumptions!$I$12:$I$111,"Yes")=0,Assumptions!$B$7,IF(COUNTIFS(Assumptions!$C$12:$C$111,"&lt;="&amp;A27,Assumptions!$D$12:$D$111,"&gt;="&amp;A27,Assumptions!$I$12:$I$111,"Yes",Assumptions!$G$12:$G$111,"&lt;&gt;")&lt;&gt;COUNTIFS(Assumptions!$C$12:$C$111,"&lt;="&amp;A27,Assumptions!$D$12:$D$111,"&gt;="&amp;A27,Assumptions!$I$12:$I$111,"Yes"),"",IFERROR(SUMIFS(Assumptions!$G$12:$G$111,Assumptions!$C$12:$C$111,"&lt;="&amp;A27,Assumptions!$D$12:$D$111,"&gt;="&amp;A27,Assumptions!$I$12:$I$111,"Yes"),""))))</f>
        <v/>
      </c>
      <c r="G27" s="16">
        <f>IF(A27="","",IF(COUNTIFS(Assumptions!$C$12:$C$111,"&lt;="&amp;A27,Assumptions!$D$12:$D$111,"&gt;="&amp;A27,Assumptions!$H$12:$H$111,"Yes",Assumptions!$I$12:$I$111,"Yes")&gt;0,"Yes","No"))</f>
        <v/>
      </c>
      <c r="H27" s="16">
        <f>IF(A27="","",IFERROR(SUMIFS(Bookings!$E$7:$E$156,Bookings!$C$7:$C$156,"&lt;="&amp;A27,Bookings!$D$7:$D$156,"&gt;"&amp;A27,Bookings!$G$7:$G$156,"Confirmed")+SUMIFS(Bookings!$E$7:$E$156,Bookings!$C$7:$C$156,"&lt;="&amp;A27,Bookings!$D$7:$D$156,"&gt;"&amp;A27,Bookings!$G$7:$G$156,"Tentative"),0))</f>
        <v/>
      </c>
      <c r="I27" s="16">
        <f>IF(A27="","",IFERROR(SUMIFS(Bookings!$F$7:$F$156,Bookings!$C$7:$C$156,"&lt;="&amp;A27,Bookings!$D$7:$D$156,"&gt;"&amp;A27,Bookings!$G$7:$G$156,"Confirmed")+SUMIFS(Bookings!$F$7:$F$156,Bookings!$C$7:$C$156,"&lt;="&amp;A27,Bookings!$D$7:$D$156,"&gt;"&amp;A27,Bookings!$G$7:$G$156,"Tentative"),0))</f>
        <v/>
      </c>
      <c r="J27" s="16">
        <f>IF(OR(A27="",D27=""),"",IFERROR(D27-H27,""))</f>
        <v/>
      </c>
      <c r="K27" s="16">
        <f>IF(OR(A27="",E27=""),"",IFERROR(E27-I27,""))</f>
        <v/>
      </c>
      <c r="L27" s="21">
        <f>IF(A27="","",IF(COUNTIFS(Assumptions!$C$12:$C$111,"&lt;="&amp;A27,Assumptions!$D$12:$D$111,"&gt;="&amp;A27,Assumptions!$I$12:$I$111,"Yes")&gt;1,"Check: rule overlap",IF(OR(D27="",E27="",F27=""),"Check: rule inputs",IF(OR(J27&lt;0,K27&lt;0),"Check: over capacity",IF(OR(J27=0,K27=0),"At limit",IF(G27="Yes","Arrival blackout","Open"))))))</f>
        <v/>
      </c>
    </row>
    <row r="28">
      <c r="A28" s="33">
        <f>IF(OR(Assumptions!$B$3="",Assumptions!$B$4="",ROW()-6&gt;Assumptions!$B$4),"",Assumptions!$B$3+ROW()-7)</f>
        <v/>
      </c>
      <c r="B28" s="22">
        <f>IF(A28="","",TEXT(A28,"ddd"))</f>
        <v/>
      </c>
      <c r="C28" s="22">
        <f>IF(A28="","",IF(COUNTIFS(Assumptions!$C$12:$C$111,"&lt;="&amp;A28,Assumptions!$D$12:$D$111,"&gt;="&amp;A28,Assumptions!$I$12:$I$111,"Yes")=0,"Standard",IF(COUNTIFS(Assumptions!$C$12:$C$111,"&lt;="&amp;A28,Assumptions!$D$12:$D$111,"&gt;="&amp;A28,Assumptions!$I$12:$I$111,"Yes")=1,"Holiday rule","Multiple rules")))</f>
        <v/>
      </c>
      <c r="D28" s="14">
        <f>IF(A28="","",IF(COUNTIFS(Assumptions!$C$12:$C$111,"&lt;="&amp;A28,Assumptions!$D$12:$D$111,"&gt;="&amp;A28,Assumptions!$I$12:$I$111,"Yes")=0,Assumptions!$B$5,IF(COUNTIFS(Assumptions!$C$12:$C$111,"&lt;="&amp;A28,Assumptions!$D$12:$D$111,"&gt;="&amp;A28,Assumptions!$I$12:$I$111,"Yes",Assumptions!$E$12:$E$111,"&lt;&gt;")&lt;&gt;COUNTIFS(Assumptions!$C$12:$C$111,"&lt;="&amp;A28,Assumptions!$D$12:$D$111,"&gt;="&amp;A28,Assumptions!$I$12:$I$111,"Yes"),"",IFERROR(SUMIFS(Assumptions!$E$12:$E$111,Assumptions!$C$12:$C$111,"&lt;="&amp;A28,Assumptions!$D$12:$D$111,"&gt;="&amp;A28,Assumptions!$I$12:$I$111,"Yes"),""))))</f>
        <v/>
      </c>
      <c r="E28" s="14">
        <f>IF(A28="","",IF(COUNTIFS(Assumptions!$C$12:$C$111,"&lt;="&amp;A28,Assumptions!$D$12:$D$111,"&gt;="&amp;A28,Assumptions!$I$12:$I$111,"Yes")=0,Assumptions!$B$6,IF(COUNTIFS(Assumptions!$C$12:$C$111,"&lt;="&amp;A28,Assumptions!$D$12:$D$111,"&gt;="&amp;A28,Assumptions!$I$12:$I$111,"Yes",Assumptions!$F$12:$F$111,"&lt;&gt;")&lt;&gt;COUNTIFS(Assumptions!$C$12:$C$111,"&lt;="&amp;A28,Assumptions!$D$12:$D$111,"&gt;="&amp;A28,Assumptions!$I$12:$I$111,"Yes"),"",IFERROR(SUMIFS(Assumptions!$F$12:$F$111,Assumptions!$C$12:$C$111,"&lt;="&amp;A28,Assumptions!$D$12:$D$111,"&gt;="&amp;A28,Assumptions!$I$12:$I$111,"Yes"),""))))</f>
        <v/>
      </c>
      <c r="F28" s="14">
        <f>IF(A28="","",IF(COUNTIFS(Assumptions!$C$12:$C$111,"&lt;="&amp;A28,Assumptions!$D$12:$D$111,"&gt;="&amp;A28,Assumptions!$I$12:$I$111,"Yes")=0,Assumptions!$B$7,IF(COUNTIFS(Assumptions!$C$12:$C$111,"&lt;="&amp;A28,Assumptions!$D$12:$D$111,"&gt;="&amp;A28,Assumptions!$I$12:$I$111,"Yes",Assumptions!$G$12:$G$111,"&lt;&gt;")&lt;&gt;COUNTIFS(Assumptions!$C$12:$C$111,"&lt;="&amp;A28,Assumptions!$D$12:$D$111,"&gt;="&amp;A28,Assumptions!$I$12:$I$111,"Yes"),"",IFERROR(SUMIFS(Assumptions!$G$12:$G$111,Assumptions!$C$12:$C$111,"&lt;="&amp;A28,Assumptions!$D$12:$D$111,"&gt;="&amp;A28,Assumptions!$I$12:$I$111,"Yes"),""))))</f>
        <v/>
      </c>
      <c r="G28" s="14">
        <f>IF(A28="","",IF(COUNTIFS(Assumptions!$C$12:$C$111,"&lt;="&amp;A28,Assumptions!$D$12:$D$111,"&gt;="&amp;A28,Assumptions!$H$12:$H$111,"Yes",Assumptions!$I$12:$I$111,"Yes")&gt;0,"Yes","No"))</f>
        <v/>
      </c>
      <c r="H28" s="14">
        <f>IF(A28="","",IFERROR(SUMIFS(Bookings!$E$7:$E$156,Bookings!$C$7:$C$156,"&lt;="&amp;A28,Bookings!$D$7:$D$156,"&gt;"&amp;A28,Bookings!$G$7:$G$156,"Confirmed")+SUMIFS(Bookings!$E$7:$E$156,Bookings!$C$7:$C$156,"&lt;="&amp;A28,Bookings!$D$7:$D$156,"&gt;"&amp;A28,Bookings!$G$7:$G$156,"Tentative"),0))</f>
        <v/>
      </c>
      <c r="I28" s="14">
        <f>IF(A28="","",IFERROR(SUMIFS(Bookings!$F$7:$F$156,Bookings!$C$7:$C$156,"&lt;="&amp;A28,Bookings!$D$7:$D$156,"&gt;"&amp;A28,Bookings!$G$7:$G$156,"Confirmed")+SUMIFS(Bookings!$F$7:$F$156,Bookings!$C$7:$C$156,"&lt;="&amp;A28,Bookings!$D$7:$D$156,"&gt;"&amp;A28,Bookings!$G$7:$G$156,"Tentative"),0))</f>
        <v/>
      </c>
      <c r="J28" s="14">
        <f>IF(OR(A28="",D28=""),"",IFERROR(D28-H28,""))</f>
        <v/>
      </c>
      <c r="K28" s="14">
        <f>IF(OR(A28="",E28=""),"",IFERROR(E28-I28,""))</f>
        <v/>
      </c>
      <c r="L28" s="23">
        <f>IF(A28="","",IF(COUNTIFS(Assumptions!$C$12:$C$111,"&lt;="&amp;A28,Assumptions!$D$12:$D$111,"&gt;="&amp;A28,Assumptions!$I$12:$I$111,"Yes")&gt;1,"Check: rule overlap",IF(OR(D28="",E28="",F28=""),"Check: rule inputs",IF(OR(J28&lt;0,K28&lt;0),"Check: over capacity",IF(OR(J28=0,K28=0),"At limit",IF(G28="Yes","Arrival blackout","Open"))))))</f>
        <v/>
      </c>
    </row>
    <row r="29">
      <c r="A29" s="34">
        <f>IF(OR(Assumptions!$B$3="",Assumptions!$B$4="",ROW()-6&gt;Assumptions!$B$4),"",Assumptions!$B$3+ROW()-7)</f>
        <v/>
      </c>
      <c r="B29" s="20">
        <f>IF(A29="","",TEXT(A29,"ddd"))</f>
        <v/>
      </c>
      <c r="C29" s="20">
        <f>IF(A29="","",IF(COUNTIFS(Assumptions!$C$12:$C$111,"&lt;="&amp;A29,Assumptions!$D$12:$D$111,"&gt;="&amp;A29,Assumptions!$I$12:$I$111,"Yes")=0,"Standard",IF(COUNTIFS(Assumptions!$C$12:$C$111,"&lt;="&amp;A29,Assumptions!$D$12:$D$111,"&gt;="&amp;A29,Assumptions!$I$12:$I$111,"Yes")=1,"Holiday rule","Multiple rules")))</f>
        <v/>
      </c>
      <c r="D29" s="16">
        <f>IF(A29="","",IF(COUNTIFS(Assumptions!$C$12:$C$111,"&lt;="&amp;A29,Assumptions!$D$12:$D$111,"&gt;="&amp;A29,Assumptions!$I$12:$I$111,"Yes")=0,Assumptions!$B$5,IF(COUNTIFS(Assumptions!$C$12:$C$111,"&lt;="&amp;A29,Assumptions!$D$12:$D$111,"&gt;="&amp;A29,Assumptions!$I$12:$I$111,"Yes",Assumptions!$E$12:$E$111,"&lt;&gt;")&lt;&gt;COUNTIFS(Assumptions!$C$12:$C$111,"&lt;="&amp;A29,Assumptions!$D$12:$D$111,"&gt;="&amp;A29,Assumptions!$I$12:$I$111,"Yes"),"",IFERROR(SUMIFS(Assumptions!$E$12:$E$111,Assumptions!$C$12:$C$111,"&lt;="&amp;A29,Assumptions!$D$12:$D$111,"&gt;="&amp;A29,Assumptions!$I$12:$I$111,"Yes"),""))))</f>
        <v/>
      </c>
      <c r="E29" s="16">
        <f>IF(A29="","",IF(COUNTIFS(Assumptions!$C$12:$C$111,"&lt;="&amp;A29,Assumptions!$D$12:$D$111,"&gt;="&amp;A29,Assumptions!$I$12:$I$111,"Yes")=0,Assumptions!$B$6,IF(COUNTIFS(Assumptions!$C$12:$C$111,"&lt;="&amp;A29,Assumptions!$D$12:$D$111,"&gt;="&amp;A29,Assumptions!$I$12:$I$111,"Yes",Assumptions!$F$12:$F$111,"&lt;&gt;")&lt;&gt;COUNTIFS(Assumptions!$C$12:$C$111,"&lt;="&amp;A29,Assumptions!$D$12:$D$111,"&gt;="&amp;A29,Assumptions!$I$12:$I$111,"Yes"),"",IFERROR(SUMIFS(Assumptions!$F$12:$F$111,Assumptions!$C$12:$C$111,"&lt;="&amp;A29,Assumptions!$D$12:$D$111,"&gt;="&amp;A29,Assumptions!$I$12:$I$111,"Yes"),""))))</f>
        <v/>
      </c>
      <c r="F29" s="16">
        <f>IF(A29="","",IF(COUNTIFS(Assumptions!$C$12:$C$111,"&lt;="&amp;A29,Assumptions!$D$12:$D$111,"&gt;="&amp;A29,Assumptions!$I$12:$I$111,"Yes")=0,Assumptions!$B$7,IF(COUNTIFS(Assumptions!$C$12:$C$111,"&lt;="&amp;A29,Assumptions!$D$12:$D$111,"&gt;="&amp;A29,Assumptions!$I$12:$I$111,"Yes",Assumptions!$G$12:$G$111,"&lt;&gt;")&lt;&gt;COUNTIFS(Assumptions!$C$12:$C$111,"&lt;="&amp;A29,Assumptions!$D$12:$D$111,"&gt;="&amp;A29,Assumptions!$I$12:$I$111,"Yes"),"",IFERROR(SUMIFS(Assumptions!$G$12:$G$111,Assumptions!$C$12:$C$111,"&lt;="&amp;A29,Assumptions!$D$12:$D$111,"&gt;="&amp;A29,Assumptions!$I$12:$I$111,"Yes"),""))))</f>
        <v/>
      </c>
      <c r="G29" s="16">
        <f>IF(A29="","",IF(COUNTIFS(Assumptions!$C$12:$C$111,"&lt;="&amp;A29,Assumptions!$D$12:$D$111,"&gt;="&amp;A29,Assumptions!$H$12:$H$111,"Yes",Assumptions!$I$12:$I$111,"Yes")&gt;0,"Yes","No"))</f>
        <v/>
      </c>
      <c r="H29" s="16">
        <f>IF(A29="","",IFERROR(SUMIFS(Bookings!$E$7:$E$156,Bookings!$C$7:$C$156,"&lt;="&amp;A29,Bookings!$D$7:$D$156,"&gt;"&amp;A29,Bookings!$G$7:$G$156,"Confirmed")+SUMIFS(Bookings!$E$7:$E$156,Bookings!$C$7:$C$156,"&lt;="&amp;A29,Bookings!$D$7:$D$156,"&gt;"&amp;A29,Bookings!$G$7:$G$156,"Tentative"),0))</f>
        <v/>
      </c>
      <c r="I29" s="16">
        <f>IF(A29="","",IFERROR(SUMIFS(Bookings!$F$7:$F$156,Bookings!$C$7:$C$156,"&lt;="&amp;A29,Bookings!$D$7:$D$156,"&gt;"&amp;A29,Bookings!$G$7:$G$156,"Confirmed")+SUMIFS(Bookings!$F$7:$F$156,Bookings!$C$7:$C$156,"&lt;="&amp;A29,Bookings!$D$7:$D$156,"&gt;"&amp;A29,Bookings!$G$7:$G$156,"Tentative"),0))</f>
        <v/>
      </c>
      <c r="J29" s="16">
        <f>IF(OR(A29="",D29=""),"",IFERROR(D29-H29,""))</f>
        <v/>
      </c>
      <c r="K29" s="16">
        <f>IF(OR(A29="",E29=""),"",IFERROR(E29-I29,""))</f>
        <v/>
      </c>
      <c r="L29" s="21">
        <f>IF(A29="","",IF(COUNTIFS(Assumptions!$C$12:$C$111,"&lt;="&amp;A29,Assumptions!$D$12:$D$111,"&gt;="&amp;A29,Assumptions!$I$12:$I$111,"Yes")&gt;1,"Check: rule overlap",IF(OR(D29="",E29="",F29=""),"Check: rule inputs",IF(OR(J29&lt;0,K29&lt;0),"Check: over capacity",IF(OR(J29=0,K29=0),"At limit",IF(G29="Yes","Arrival blackout","Open"))))))</f>
        <v/>
      </c>
    </row>
    <row r="30">
      <c r="A30" s="33">
        <f>IF(OR(Assumptions!$B$3="",Assumptions!$B$4="",ROW()-6&gt;Assumptions!$B$4),"",Assumptions!$B$3+ROW()-7)</f>
        <v/>
      </c>
      <c r="B30" s="22">
        <f>IF(A30="","",TEXT(A30,"ddd"))</f>
        <v/>
      </c>
      <c r="C30" s="22">
        <f>IF(A30="","",IF(COUNTIFS(Assumptions!$C$12:$C$111,"&lt;="&amp;A30,Assumptions!$D$12:$D$111,"&gt;="&amp;A30,Assumptions!$I$12:$I$111,"Yes")=0,"Standard",IF(COUNTIFS(Assumptions!$C$12:$C$111,"&lt;="&amp;A30,Assumptions!$D$12:$D$111,"&gt;="&amp;A30,Assumptions!$I$12:$I$111,"Yes")=1,"Holiday rule","Multiple rules")))</f>
        <v/>
      </c>
      <c r="D30" s="14">
        <f>IF(A30="","",IF(COUNTIFS(Assumptions!$C$12:$C$111,"&lt;="&amp;A30,Assumptions!$D$12:$D$111,"&gt;="&amp;A30,Assumptions!$I$12:$I$111,"Yes")=0,Assumptions!$B$5,IF(COUNTIFS(Assumptions!$C$12:$C$111,"&lt;="&amp;A30,Assumptions!$D$12:$D$111,"&gt;="&amp;A30,Assumptions!$I$12:$I$111,"Yes",Assumptions!$E$12:$E$111,"&lt;&gt;")&lt;&gt;COUNTIFS(Assumptions!$C$12:$C$111,"&lt;="&amp;A30,Assumptions!$D$12:$D$111,"&gt;="&amp;A30,Assumptions!$I$12:$I$111,"Yes"),"",IFERROR(SUMIFS(Assumptions!$E$12:$E$111,Assumptions!$C$12:$C$111,"&lt;="&amp;A30,Assumptions!$D$12:$D$111,"&gt;="&amp;A30,Assumptions!$I$12:$I$111,"Yes"),""))))</f>
        <v/>
      </c>
      <c r="E30" s="14">
        <f>IF(A30="","",IF(COUNTIFS(Assumptions!$C$12:$C$111,"&lt;="&amp;A30,Assumptions!$D$12:$D$111,"&gt;="&amp;A30,Assumptions!$I$12:$I$111,"Yes")=0,Assumptions!$B$6,IF(COUNTIFS(Assumptions!$C$12:$C$111,"&lt;="&amp;A30,Assumptions!$D$12:$D$111,"&gt;="&amp;A30,Assumptions!$I$12:$I$111,"Yes",Assumptions!$F$12:$F$111,"&lt;&gt;")&lt;&gt;COUNTIFS(Assumptions!$C$12:$C$111,"&lt;="&amp;A30,Assumptions!$D$12:$D$111,"&gt;="&amp;A30,Assumptions!$I$12:$I$111,"Yes"),"",IFERROR(SUMIFS(Assumptions!$F$12:$F$111,Assumptions!$C$12:$C$111,"&lt;="&amp;A30,Assumptions!$D$12:$D$111,"&gt;="&amp;A30,Assumptions!$I$12:$I$111,"Yes"),""))))</f>
        <v/>
      </c>
      <c r="F30" s="14">
        <f>IF(A30="","",IF(COUNTIFS(Assumptions!$C$12:$C$111,"&lt;="&amp;A30,Assumptions!$D$12:$D$111,"&gt;="&amp;A30,Assumptions!$I$12:$I$111,"Yes")=0,Assumptions!$B$7,IF(COUNTIFS(Assumptions!$C$12:$C$111,"&lt;="&amp;A30,Assumptions!$D$12:$D$111,"&gt;="&amp;A30,Assumptions!$I$12:$I$111,"Yes",Assumptions!$G$12:$G$111,"&lt;&gt;")&lt;&gt;COUNTIFS(Assumptions!$C$12:$C$111,"&lt;="&amp;A30,Assumptions!$D$12:$D$111,"&gt;="&amp;A30,Assumptions!$I$12:$I$111,"Yes"),"",IFERROR(SUMIFS(Assumptions!$G$12:$G$111,Assumptions!$C$12:$C$111,"&lt;="&amp;A30,Assumptions!$D$12:$D$111,"&gt;="&amp;A30,Assumptions!$I$12:$I$111,"Yes"),""))))</f>
        <v/>
      </c>
      <c r="G30" s="14">
        <f>IF(A30="","",IF(COUNTIFS(Assumptions!$C$12:$C$111,"&lt;="&amp;A30,Assumptions!$D$12:$D$111,"&gt;="&amp;A30,Assumptions!$H$12:$H$111,"Yes",Assumptions!$I$12:$I$111,"Yes")&gt;0,"Yes","No"))</f>
        <v/>
      </c>
      <c r="H30" s="14">
        <f>IF(A30="","",IFERROR(SUMIFS(Bookings!$E$7:$E$156,Bookings!$C$7:$C$156,"&lt;="&amp;A30,Bookings!$D$7:$D$156,"&gt;"&amp;A30,Bookings!$G$7:$G$156,"Confirmed")+SUMIFS(Bookings!$E$7:$E$156,Bookings!$C$7:$C$156,"&lt;="&amp;A30,Bookings!$D$7:$D$156,"&gt;"&amp;A30,Bookings!$G$7:$G$156,"Tentative"),0))</f>
        <v/>
      </c>
      <c r="I30" s="14">
        <f>IF(A30="","",IFERROR(SUMIFS(Bookings!$F$7:$F$156,Bookings!$C$7:$C$156,"&lt;="&amp;A30,Bookings!$D$7:$D$156,"&gt;"&amp;A30,Bookings!$G$7:$G$156,"Confirmed")+SUMIFS(Bookings!$F$7:$F$156,Bookings!$C$7:$C$156,"&lt;="&amp;A30,Bookings!$D$7:$D$156,"&gt;"&amp;A30,Bookings!$G$7:$G$156,"Tentative"),0))</f>
        <v/>
      </c>
      <c r="J30" s="14">
        <f>IF(OR(A30="",D30=""),"",IFERROR(D30-H30,""))</f>
        <v/>
      </c>
      <c r="K30" s="14">
        <f>IF(OR(A30="",E30=""),"",IFERROR(E30-I30,""))</f>
        <v/>
      </c>
      <c r="L30" s="23">
        <f>IF(A30="","",IF(COUNTIFS(Assumptions!$C$12:$C$111,"&lt;="&amp;A30,Assumptions!$D$12:$D$111,"&gt;="&amp;A30,Assumptions!$I$12:$I$111,"Yes")&gt;1,"Check: rule overlap",IF(OR(D30="",E30="",F30=""),"Check: rule inputs",IF(OR(J30&lt;0,K30&lt;0),"Check: over capacity",IF(OR(J30=0,K30=0),"At limit",IF(G30="Yes","Arrival blackout","Open"))))))</f>
        <v/>
      </c>
    </row>
    <row r="31">
      <c r="A31" s="34">
        <f>IF(OR(Assumptions!$B$3="",Assumptions!$B$4="",ROW()-6&gt;Assumptions!$B$4),"",Assumptions!$B$3+ROW()-7)</f>
        <v/>
      </c>
      <c r="B31" s="20">
        <f>IF(A31="","",TEXT(A31,"ddd"))</f>
        <v/>
      </c>
      <c r="C31" s="20">
        <f>IF(A31="","",IF(COUNTIFS(Assumptions!$C$12:$C$111,"&lt;="&amp;A31,Assumptions!$D$12:$D$111,"&gt;="&amp;A31,Assumptions!$I$12:$I$111,"Yes")=0,"Standard",IF(COUNTIFS(Assumptions!$C$12:$C$111,"&lt;="&amp;A31,Assumptions!$D$12:$D$111,"&gt;="&amp;A31,Assumptions!$I$12:$I$111,"Yes")=1,"Holiday rule","Multiple rules")))</f>
        <v/>
      </c>
      <c r="D31" s="16">
        <f>IF(A31="","",IF(COUNTIFS(Assumptions!$C$12:$C$111,"&lt;="&amp;A31,Assumptions!$D$12:$D$111,"&gt;="&amp;A31,Assumptions!$I$12:$I$111,"Yes")=0,Assumptions!$B$5,IF(COUNTIFS(Assumptions!$C$12:$C$111,"&lt;="&amp;A31,Assumptions!$D$12:$D$111,"&gt;="&amp;A31,Assumptions!$I$12:$I$111,"Yes",Assumptions!$E$12:$E$111,"&lt;&gt;")&lt;&gt;COUNTIFS(Assumptions!$C$12:$C$111,"&lt;="&amp;A31,Assumptions!$D$12:$D$111,"&gt;="&amp;A31,Assumptions!$I$12:$I$111,"Yes"),"",IFERROR(SUMIFS(Assumptions!$E$12:$E$111,Assumptions!$C$12:$C$111,"&lt;="&amp;A31,Assumptions!$D$12:$D$111,"&gt;="&amp;A31,Assumptions!$I$12:$I$111,"Yes"),""))))</f>
        <v/>
      </c>
      <c r="E31" s="16">
        <f>IF(A31="","",IF(COUNTIFS(Assumptions!$C$12:$C$111,"&lt;="&amp;A31,Assumptions!$D$12:$D$111,"&gt;="&amp;A31,Assumptions!$I$12:$I$111,"Yes")=0,Assumptions!$B$6,IF(COUNTIFS(Assumptions!$C$12:$C$111,"&lt;="&amp;A31,Assumptions!$D$12:$D$111,"&gt;="&amp;A31,Assumptions!$I$12:$I$111,"Yes",Assumptions!$F$12:$F$111,"&lt;&gt;")&lt;&gt;COUNTIFS(Assumptions!$C$12:$C$111,"&lt;="&amp;A31,Assumptions!$D$12:$D$111,"&gt;="&amp;A31,Assumptions!$I$12:$I$111,"Yes"),"",IFERROR(SUMIFS(Assumptions!$F$12:$F$111,Assumptions!$C$12:$C$111,"&lt;="&amp;A31,Assumptions!$D$12:$D$111,"&gt;="&amp;A31,Assumptions!$I$12:$I$111,"Yes"),""))))</f>
        <v/>
      </c>
      <c r="F31" s="16">
        <f>IF(A31="","",IF(COUNTIFS(Assumptions!$C$12:$C$111,"&lt;="&amp;A31,Assumptions!$D$12:$D$111,"&gt;="&amp;A31,Assumptions!$I$12:$I$111,"Yes")=0,Assumptions!$B$7,IF(COUNTIFS(Assumptions!$C$12:$C$111,"&lt;="&amp;A31,Assumptions!$D$12:$D$111,"&gt;="&amp;A31,Assumptions!$I$12:$I$111,"Yes",Assumptions!$G$12:$G$111,"&lt;&gt;")&lt;&gt;COUNTIFS(Assumptions!$C$12:$C$111,"&lt;="&amp;A31,Assumptions!$D$12:$D$111,"&gt;="&amp;A31,Assumptions!$I$12:$I$111,"Yes"),"",IFERROR(SUMIFS(Assumptions!$G$12:$G$111,Assumptions!$C$12:$C$111,"&lt;="&amp;A31,Assumptions!$D$12:$D$111,"&gt;="&amp;A31,Assumptions!$I$12:$I$111,"Yes"),""))))</f>
        <v/>
      </c>
      <c r="G31" s="16">
        <f>IF(A31="","",IF(COUNTIFS(Assumptions!$C$12:$C$111,"&lt;="&amp;A31,Assumptions!$D$12:$D$111,"&gt;="&amp;A31,Assumptions!$H$12:$H$111,"Yes",Assumptions!$I$12:$I$111,"Yes")&gt;0,"Yes","No"))</f>
        <v/>
      </c>
      <c r="H31" s="16">
        <f>IF(A31="","",IFERROR(SUMIFS(Bookings!$E$7:$E$156,Bookings!$C$7:$C$156,"&lt;="&amp;A31,Bookings!$D$7:$D$156,"&gt;"&amp;A31,Bookings!$G$7:$G$156,"Confirmed")+SUMIFS(Bookings!$E$7:$E$156,Bookings!$C$7:$C$156,"&lt;="&amp;A31,Bookings!$D$7:$D$156,"&gt;"&amp;A31,Bookings!$G$7:$G$156,"Tentative"),0))</f>
        <v/>
      </c>
      <c r="I31" s="16">
        <f>IF(A31="","",IFERROR(SUMIFS(Bookings!$F$7:$F$156,Bookings!$C$7:$C$156,"&lt;="&amp;A31,Bookings!$D$7:$D$156,"&gt;"&amp;A31,Bookings!$G$7:$G$156,"Confirmed")+SUMIFS(Bookings!$F$7:$F$156,Bookings!$C$7:$C$156,"&lt;="&amp;A31,Bookings!$D$7:$D$156,"&gt;"&amp;A31,Bookings!$G$7:$G$156,"Tentative"),0))</f>
        <v/>
      </c>
      <c r="J31" s="16">
        <f>IF(OR(A31="",D31=""),"",IFERROR(D31-H31,""))</f>
        <v/>
      </c>
      <c r="K31" s="16">
        <f>IF(OR(A31="",E31=""),"",IFERROR(E31-I31,""))</f>
        <v/>
      </c>
      <c r="L31" s="21">
        <f>IF(A31="","",IF(COUNTIFS(Assumptions!$C$12:$C$111,"&lt;="&amp;A31,Assumptions!$D$12:$D$111,"&gt;="&amp;A31,Assumptions!$I$12:$I$111,"Yes")&gt;1,"Check: rule overlap",IF(OR(D31="",E31="",F31=""),"Check: rule inputs",IF(OR(J31&lt;0,K31&lt;0),"Check: over capacity",IF(OR(J31=0,K31=0),"At limit",IF(G31="Yes","Arrival blackout","Open"))))))</f>
        <v/>
      </c>
    </row>
    <row r="32">
      <c r="A32" s="33">
        <f>IF(OR(Assumptions!$B$3="",Assumptions!$B$4="",ROW()-6&gt;Assumptions!$B$4),"",Assumptions!$B$3+ROW()-7)</f>
        <v/>
      </c>
      <c r="B32" s="22">
        <f>IF(A32="","",TEXT(A32,"ddd"))</f>
        <v/>
      </c>
      <c r="C32" s="22">
        <f>IF(A32="","",IF(COUNTIFS(Assumptions!$C$12:$C$111,"&lt;="&amp;A32,Assumptions!$D$12:$D$111,"&gt;="&amp;A32,Assumptions!$I$12:$I$111,"Yes")=0,"Standard",IF(COUNTIFS(Assumptions!$C$12:$C$111,"&lt;="&amp;A32,Assumptions!$D$12:$D$111,"&gt;="&amp;A32,Assumptions!$I$12:$I$111,"Yes")=1,"Holiday rule","Multiple rules")))</f>
        <v/>
      </c>
      <c r="D32" s="14">
        <f>IF(A32="","",IF(COUNTIFS(Assumptions!$C$12:$C$111,"&lt;="&amp;A32,Assumptions!$D$12:$D$111,"&gt;="&amp;A32,Assumptions!$I$12:$I$111,"Yes")=0,Assumptions!$B$5,IF(COUNTIFS(Assumptions!$C$12:$C$111,"&lt;="&amp;A32,Assumptions!$D$12:$D$111,"&gt;="&amp;A32,Assumptions!$I$12:$I$111,"Yes",Assumptions!$E$12:$E$111,"&lt;&gt;")&lt;&gt;COUNTIFS(Assumptions!$C$12:$C$111,"&lt;="&amp;A32,Assumptions!$D$12:$D$111,"&gt;="&amp;A32,Assumptions!$I$12:$I$111,"Yes"),"",IFERROR(SUMIFS(Assumptions!$E$12:$E$111,Assumptions!$C$12:$C$111,"&lt;="&amp;A32,Assumptions!$D$12:$D$111,"&gt;="&amp;A32,Assumptions!$I$12:$I$111,"Yes"),""))))</f>
        <v/>
      </c>
      <c r="E32" s="14">
        <f>IF(A32="","",IF(COUNTIFS(Assumptions!$C$12:$C$111,"&lt;="&amp;A32,Assumptions!$D$12:$D$111,"&gt;="&amp;A32,Assumptions!$I$12:$I$111,"Yes")=0,Assumptions!$B$6,IF(COUNTIFS(Assumptions!$C$12:$C$111,"&lt;="&amp;A32,Assumptions!$D$12:$D$111,"&gt;="&amp;A32,Assumptions!$I$12:$I$111,"Yes",Assumptions!$F$12:$F$111,"&lt;&gt;")&lt;&gt;COUNTIFS(Assumptions!$C$12:$C$111,"&lt;="&amp;A32,Assumptions!$D$12:$D$111,"&gt;="&amp;A32,Assumptions!$I$12:$I$111,"Yes"),"",IFERROR(SUMIFS(Assumptions!$F$12:$F$111,Assumptions!$C$12:$C$111,"&lt;="&amp;A32,Assumptions!$D$12:$D$111,"&gt;="&amp;A32,Assumptions!$I$12:$I$111,"Yes"),""))))</f>
        <v/>
      </c>
      <c r="F32" s="14">
        <f>IF(A32="","",IF(COUNTIFS(Assumptions!$C$12:$C$111,"&lt;="&amp;A32,Assumptions!$D$12:$D$111,"&gt;="&amp;A32,Assumptions!$I$12:$I$111,"Yes")=0,Assumptions!$B$7,IF(COUNTIFS(Assumptions!$C$12:$C$111,"&lt;="&amp;A32,Assumptions!$D$12:$D$111,"&gt;="&amp;A32,Assumptions!$I$12:$I$111,"Yes",Assumptions!$G$12:$G$111,"&lt;&gt;")&lt;&gt;COUNTIFS(Assumptions!$C$12:$C$111,"&lt;="&amp;A32,Assumptions!$D$12:$D$111,"&gt;="&amp;A32,Assumptions!$I$12:$I$111,"Yes"),"",IFERROR(SUMIFS(Assumptions!$G$12:$G$111,Assumptions!$C$12:$C$111,"&lt;="&amp;A32,Assumptions!$D$12:$D$111,"&gt;="&amp;A32,Assumptions!$I$12:$I$111,"Yes"),""))))</f>
        <v/>
      </c>
      <c r="G32" s="14">
        <f>IF(A32="","",IF(COUNTIFS(Assumptions!$C$12:$C$111,"&lt;="&amp;A32,Assumptions!$D$12:$D$111,"&gt;="&amp;A32,Assumptions!$H$12:$H$111,"Yes",Assumptions!$I$12:$I$111,"Yes")&gt;0,"Yes","No"))</f>
        <v/>
      </c>
      <c r="H32" s="14">
        <f>IF(A32="","",IFERROR(SUMIFS(Bookings!$E$7:$E$156,Bookings!$C$7:$C$156,"&lt;="&amp;A32,Bookings!$D$7:$D$156,"&gt;"&amp;A32,Bookings!$G$7:$G$156,"Confirmed")+SUMIFS(Bookings!$E$7:$E$156,Bookings!$C$7:$C$156,"&lt;="&amp;A32,Bookings!$D$7:$D$156,"&gt;"&amp;A32,Bookings!$G$7:$G$156,"Tentative"),0))</f>
        <v/>
      </c>
      <c r="I32" s="14">
        <f>IF(A32="","",IFERROR(SUMIFS(Bookings!$F$7:$F$156,Bookings!$C$7:$C$156,"&lt;="&amp;A32,Bookings!$D$7:$D$156,"&gt;"&amp;A32,Bookings!$G$7:$G$156,"Confirmed")+SUMIFS(Bookings!$F$7:$F$156,Bookings!$C$7:$C$156,"&lt;="&amp;A32,Bookings!$D$7:$D$156,"&gt;"&amp;A32,Bookings!$G$7:$G$156,"Tentative"),0))</f>
        <v/>
      </c>
      <c r="J32" s="14">
        <f>IF(OR(A32="",D32=""),"",IFERROR(D32-H32,""))</f>
        <v/>
      </c>
      <c r="K32" s="14">
        <f>IF(OR(A32="",E32=""),"",IFERROR(E32-I32,""))</f>
        <v/>
      </c>
      <c r="L32" s="23">
        <f>IF(A32="","",IF(COUNTIFS(Assumptions!$C$12:$C$111,"&lt;="&amp;A32,Assumptions!$D$12:$D$111,"&gt;="&amp;A32,Assumptions!$I$12:$I$111,"Yes")&gt;1,"Check: rule overlap",IF(OR(D32="",E32="",F32=""),"Check: rule inputs",IF(OR(J32&lt;0,K32&lt;0),"Check: over capacity",IF(OR(J32=0,K32=0),"At limit",IF(G32="Yes","Arrival blackout","Open"))))))</f>
        <v/>
      </c>
    </row>
    <row r="33">
      <c r="A33" s="34">
        <f>IF(OR(Assumptions!$B$3="",Assumptions!$B$4="",ROW()-6&gt;Assumptions!$B$4),"",Assumptions!$B$3+ROW()-7)</f>
        <v/>
      </c>
      <c r="B33" s="20">
        <f>IF(A33="","",TEXT(A33,"ddd"))</f>
        <v/>
      </c>
      <c r="C33" s="20">
        <f>IF(A33="","",IF(COUNTIFS(Assumptions!$C$12:$C$111,"&lt;="&amp;A33,Assumptions!$D$12:$D$111,"&gt;="&amp;A33,Assumptions!$I$12:$I$111,"Yes")=0,"Standard",IF(COUNTIFS(Assumptions!$C$12:$C$111,"&lt;="&amp;A33,Assumptions!$D$12:$D$111,"&gt;="&amp;A33,Assumptions!$I$12:$I$111,"Yes")=1,"Holiday rule","Multiple rules")))</f>
        <v/>
      </c>
      <c r="D33" s="16">
        <f>IF(A33="","",IF(COUNTIFS(Assumptions!$C$12:$C$111,"&lt;="&amp;A33,Assumptions!$D$12:$D$111,"&gt;="&amp;A33,Assumptions!$I$12:$I$111,"Yes")=0,Assumptions!$B$5,IF(COUNTIFS(Assumptions!$C$12:$C$111,"&lt;="&amp;A33,Assumptions!$D$12:$D$111,"&gt;="&amp;A33,Assumptions!$I$12:$I$111,"Yes",Assumptions!$E$12:$E$111,"&lt;&gt;")&lt;&gt;COUNTIFS(Assumptions!$C$12:$C$111,"&lt;="&amp;A33,Assumptions!$D$12:$D$111,"&gt;="&amp;A33,Assumptions!$I$12:$I$111,"Yes"),"",IFERROR(SUMIFS(Assumptions!$E$12:$E$111,Assumptions!$C$12:$C$111,"&lt;="&amp;A33,Assumptions!$D$12:$D$111,"&gt;="&amp;A33,Assumptions!$I$12:$I$111,"Yes"),""))))</f>
        <v/>
      </c>
      <c r="E33" s="16">
        <f>IF(A33="","",IF(COUNTIFS(Assumptions!$C$12:$C$111,"&lt;="&amp;A33,Assumptions!$D$12:$D$111,"&gt;="&amp;A33,Assumptions!$I$12:$I$111,"Yes")=0,Assumptions!$B$6,IF(COUNTIFS(Assumptions!$C$12:$C$111,"&lt;="&amp;A33,Assumptions!$D$12:$D$111,"&gt;="&amp;A33,Assumptions!$I$12:$I$111,"Yes",Assumptions!$F$12:$F$111,"&lt;&gt;")&lt;&gt;COUNTIFS(Assumptions!$C$12:$C$111,"&lt;="&amp;A33,Assumptions!$D$12:$D$111,"&gt;="&amp;A33,Assumptions!$I$12:$I$111,"Yes"),"",IFERROR(SUMIFS(Assumptions!$F$12:$F$111,Assumptions!$C$12:$C$111,"&lt;="&amp;A33,Assumptions!$D$12:$D$111,"&gt;="&amp;A33,Assumptions!$I$12:$I$111,"Yes"),""))))</f>
        <v/>
      </c>
      <c r="F33" s="16">
        <f>IF(A33="","",IF(COUNTIFS(Assumptions!$C$12:$C$111,"&lt;="&amp;A33,Assumptions!$D$12:$D$111,"&gt;="&amp;A33,Assumptions!$I$12:$I$111,"Yes")=0,Assumptions!$B$7,IF(COUNTIFS(Assumptions!$C$12:$C$111,"&lt;="&amp;A33,Assumptions!$D$12:$D$111,"&gt;="&amp;A33,Assumptions!$I$12:$I$111,"Yes",Assumptions!$G$12:$G$111,"&lt;&gt;")&lt;&gt;COUNTIFS(Assumptions!$C$12:$C$111,"&lt;="&amp;A33,Assumptions!$D$12:$D$111,"&gt;="&amp;A33,Assumptions!$I$12:$I$111,"Yes"),"",IFERROR(SUMIFS(Assumptions!$G$12:$G$111,Assumptions!$C$12:$C$111,"&lt;="&amp;A33,Assumptions!$D$12:$D$111,"&gt;="&amp;A33,Assumptions!$I$12:$I$111,"Yes"),""))))</f>
        <v/>
      </c>
      <c r="G33" s="16">
        <f>IF(A33="","",IF(COUNTIFS(Assumptions!$C$12:$C$111,"&lt;="&amp;A33,Assumptions!$D$12:$D$111,"&gt;="&amp;A33,Assumptions!$H$12:$H$111,"Yes",Assumptions!$I$12:$I$111,"Yes")&gt;0,"Yes","No"))</f>
        <v/>
      </c>
      <c r="H33" s="16">
        <f>IF(A33="","",IFERROR(SUMIFS(Bookings!$E$7:$E$156,Bookings!$C$7:$C$156,"&lt;="&amp;A33,Bookings!$D$7:$D$156,"&gt;"&amp;A33,Bookings!$G$7:$G$156,"Confirmed")+SUMIFS(Bookings!$E$7:$E$156,Bookings!$C$7:$C$156,"&lt;="&amp;A33,Bookings!$D$7:$D$156,"&gt;"&amp;A33,Bookings!$G$7:$G$156,"Tentative"),0))</f>
        <v/>
      </c>
      <c r="I33" s="16">
        <f>IF(A33="","",IFERROR(SUMIFS(Bookings!$F$7:$F$156,Bookings!$C$7:$C$156,"&lt;="&amp;A33,Bookings!$D$7:$D$156,"&gt;"&amp;A33,Bookings!$G$7:$G$156,"Confirmed")+SUMIFS(Bookings!$F$7:$F$156,Bookings!$C$7:$C$156,"&lt;="&amp;A33,Bookings!$D$7:$D$156,"&gt;"&amp;A33,Bookings!$G$7:$G$156,"Tentative"),0))</f>
        <v/>
      </c>
      <c r="J33" s="16">
        <f>IF(OR(A33="",D33=""),"",IFERROR(D33-H33,""))</f>
        <v/>
      </c>
      <c r="K33" s="16">
        <f>IF(OR(A33="",E33=""),"",IFERROR(E33-I33,""))</f>
        <v/>
      </c>
      <c r="L33" s="21">
        <f>IF(A33="","",IF(COUNTIFS(Assumptions!$C$12:$C$111,"&lt;="&amp;A33,Assumptions!$D$12:$D$111,"&gt;="&amp;A33,Assumptions!$I$12:$I$111,"Yes")&gt;1,"Check: rule overlap",IF(OR(D33="",E33="",F33=""),"Check: rule inputs",IF(OR(J33&lt;0,K33&lt;0),"Check: over capacity",IF(OR(J33=0,K33=0),"At limit",IF(G33="Yes","Arrival blackout","Open"))))))</f>
        <v/>
      </c>
    </row>
    <row r="34">
      <c r="A34" s="33">
        <f>IF(OR(Assumptions!$B$3="",Assumptions!$B$4="",ROW()-6&gt;Assumptions!$B$4),"",Assumptions!$B$3+ROW()-7)</f>
        <v/>
      </c>
      <c r="B34" s="22">
        <f>IF(A34="","",TEXT(A34,"ddd"))</f>
        <v/>
      </c>
      <c r="C34" s="22">
        <f>IF(A34="","",IF(COUNTIFS(Assumptions!$C$12:$C$111,"&lt;="&amp;A34,Assumptions!$D$12:$D$111,"&gt;="&amp;A34,Assumptions!$I$12:$I$111,"Yes")=0,"Standard",IF(COUNTIFS(Assumptions!$C$12:$C$111,"&lt;="&amp;A34,Assumptions!$D$12:$D$111,"&gt;="&amp;A34,Assumptions!$I$12:$I$111,"Yes")=1,"Holiday rule","Multiple rules")))</f>
        <v/>
      </c>
      <c r="D34" s="14">
        <f>IF(A34="","",IF(COUNTIFS(Assumptions!$C$12:$C$111,"&lt;="&amp;A34,Assumptions!$D$12:$D$111,"&gt;="&amp;A34,Assumptions!$I$12:$I$111,"Yes")=0,Assumptions!$B$5,IF(COUNTIFS(Assumptions!$C$12:$C$111,"&lt;="&amp;A34,Assumptions!$D$12:$D$111,"&gt;="&amp;A34,Assumptions!$I$12:$I$111,"Yes",Assumptions!$E$12:$E$111,"&lt;&gt;")&lt;&gt;COUNTIFS(Assumptions!$C$12:$C$111,"&lt;="&amp;A34,Assumptions!$D$12:$D$111,"&gt;="&amp;A34,Assumptions!$I$12:$I$111,"Yes"),"",IFERROR(SUMIFS(Assumptions!$E$12:$E$111,Assumptions!$C$12:$C$111,"&lt;="&amp;A34,Assumptions!$D$12:$D$111,"&gt;="&amp;A34,Assumptions!$I$12:$I$111,"Yes"),""))))</f>
        <v/>
      </c>
      <c r="E34" s="14">
        <f>IF(A34="","",IF(COUNTIFS(Assumptions!$C$12:$C$111,"&lt;="&amp;A34,Assumptions!$D$12:$D$111,"&gt;="&amp;A34,Assumptions!$I$12:$I$111,"Yes")=0,Assumptions!$B$6,IF(COUNTIFS(Assumptions!$C$12:$C$111,"&lt;="&amp;A34,Assumptions!$D$12:$D$111,"&gt;="&amp;A34,Assumptions!$I$12:$I$111,"Yes",Assumptions!$F$12:$F$111,"&lt;&gt;")&lt;&gt;COUNTIFS(Assumptions!$C$12:$C$111,"&lt;="&amp;A34,Assumptions!$D$12:$D$111,"&gt;="&amp;A34,Assumptions!$I$12:$I$111,"Yes"),"",IFERROR(SUMIFS(Assumptions!$F$12:$F$111,Assumptions!$C$12:$C$111,"&lt;="&amp;A34,Assumptions!$D$12:$D$111,"&gt;="&amp;A34,Assumptions!$I$12:$I$111,"Yes"),""))))</f>
        <v/>
      </c>
      <c r="F34" s="14">
        <f>IF(A34="","",IF(COUNTIFS(Assumptions!$C$12:$C$111,"&lt;="&amp;A34,Assumptions!$D$12:$D$111,"&gt;="&amp;A34,Assumptions!$I$12:$I$111,"Yes")=0,Assumptions!$B$7,IF(COUNTIFS(Assumptions!$C$12:$C$111,"&lt;="&amp;A34,Assumptions!$D$12:$D$111,"&gt;="&amp;A34,Assumptions!$I$12:$I$111,"Yes",Assumptions!$G$12:$G$111,"&lt;&gt;")&lt;&gt;COUNTIFS(Assumptions!$C$12:$C$111,"&lt;="&amp;A34,Assumptions!$D$12:$D$111,"&gt;="&amp;A34,Assumptions!$I$12:$I$111,"Yes"),"",IFERROR(SUMIFS(Assumptions!$G$12:$G$111,Assumptions!$C$12:$C$111,"&lt;="&amp;A34,Assumptions!$D$12:$D$111,"&gt;="&amp;A34,Assumptions!$I$12:$I$111,"Yes"),""))))</f>
        <v/>
      </c>
      <c r="G34" s="14">
        <f>IF(A34="","",IF(COUNTIFS(Assumptions!$C$12:$C$111,"&lt;="&amp;A34,Assumptions!$D$12:$D$111,"&gt;="&amp;A34,Assumptions!$H$12:$H$111,"Yes",Assumptions!$I$12:$I$111,"Yes")&gt;0,"Yes","No"))</f>
        <v/>
      </c>
      <c r="H34" s="14">
        <f>IF(A34="","",IFERROR(SUMIFS(Bookings!$E$7:$E$156,Bookings!$C$7:$C$156,"&lt;="&amp;A34,Bookings!$D$7:$D$156,"&gt;"&amp;A34,Bookings!$G$7:$G$156,"Confirmed")+SUMIFS(Bookings!$E$7:$E$156,Bookings!$C$7:$C$156,"&lt;="&amp;A34,Bookings!$D$7:$D$156,"&gt;"&amp;A34,Bookings!$G$7:$G$156,"Tentative"),0))</f>
        <v/>
      </c>
      <c r="I34" s="14">
        <f>IF(A34="","",IFERROR(SUMIFS(Bookings!$F$7:$F$156,Bookings!$C$7:$C$156,"&lt;="&amp;A34,Bookings!$D$7:$D$156,"&gt;"&amp;A34,Bookings!$G$7:$G$156,"Confirmed")+SUMIFS(Bookings!$F$7:$F$156,Bookings!$C$7:$C$156,"&lt;="&amp;A34,Bookings!$D$7:$D$156,"&gt;"&amp;A34,Bookings!$G$7:$G$156,"Tentative"),0))</f>
        <v/>
      </c>
      <c r="J34" s="14">
        <f>IF(OR(A34="",D34=""),"",IFERROR(D34-H34,""))</f>
        <v/>
      </c>
      <c r="K34" s="14">
        <f>IF(OR(A34="",E34=""),"",IFERROR(E34-I34,""))</f>
        <v/>
      </c>
      <c r="L34" s="23">
        <f>IF(A34="","",IF(COUNTIFS(Assumptions!$C$12:$C$111,"&lt;="&amp;A34,Assumptions!$D$12:$D$111,"&gt;="&amp;A34,Assumptions!$I$12:$I$111,"Yes")&gt;1,"Check: rule overlap",IF(OR(D34="",E34="",F34=""),"Check: rule inputs",IF(OR(J34&lt;0,K34&lt;0),"Check: over capacity",IF(OR(J34=0,K34=0),"At limit",IF(G34="Yes","Arrival blackout","Open"))))))</f>
        <v/>
      </c>
    </row>
    <row r="35">
      <c r="A35" s="34">
        <f>IF(OR(Assumptions!$B$3="",Assumptions!$B$4="",ROW()-6&gt;Assumptions!$B$4),"",Assumptions!$B$3+ROW()-7)</f>
        <v/>
      </c>
      <c r="B35" s="20">
        <f>IF(A35="","",TEXT(A35,"ddd"))</f>
        <v/>
      </c>
      <c r="C35" s="20">
        <f>IF(A35="","",IF(COUNTIFS(Assumptions!$C$12:$C$111,"&lt;="&amp;A35,Assumptions!$D$12:$D$111,"&gt;="&amp;A35,Assumptions!$I$12:$I$111,"Yes")=0,"Standard",IF(COUNTIFS(Assumptions!$C$12:$C$111,"&lt;="&amp;A35,Assumptions!$D$12:$D$111,"&gt;="&amp;A35,Assumptions!$I$12:$I$111,"Yes")=1,"Holiday rule","Multiple rules")))</f>
        <v/>
      </c>
      <c r="D35" s="16">
        <f>IF(A35="","",IF(COUNTIFS(Assumptions!$C$12:$C$111,"&lt;="&amp;A35,Assumptions!$D$12:$D$111,"&gt;="&amp;A35,Assumptions!$I$12:$I$111,"Yes")=0,Assumptions!$B$5,IF(COUNTIFS(Assumptions!$C$12:$C$111,"&lt;="&amp;A35,Assumptions!$D$12:$D$111,"&gt;="&amp;A35,Assumptions!$I$12:$I$111,"Yes",Assumptions!$E$12:$E$111,"&lt;&gt;")&lt;&gt;COUNTIFS(Assumptions!$C$12:$C$111,"&lt;="&amp;A35,Assumptions!$D$12:$D$111,"&gt;="&amp;A35,Assumptions!$I$12:$I$111,"Yes"),"",IFERROR(SUMIFS(Assumptions!$E$12:$E$111,Assumptions!$C$12:$C$111,"&lt;="&amp;A35,Assumptions!$D$12:$D$111,"&gt;="&amp;A35,Assumptions!$I$12:$I$111,"Yes"),""))))</f>
        <v/>
      </c>
      <c r="E35" s="16">
        <f>IF(A35="","",IF(COUNTIFS(Assumptions!$C$12:$C$111,"&lt;="&amp;A35,Assumptions!$D$12:$D$111,"&gt;="&amp;A35,Assumptions!$I$12:$I$111,"Yes")=0,Assumptions!$B$6,IF(COUNTIFS(Assumptions!$C$12:$C$111,"&lt;="&amp;A35,Assumptions!$D$12:$D$111,"&gt;="&amp;A35,Assumptions!$I$12:$I$111,"Yes",Assumptions!$F$12:$F$111,"&lt;&gt;")&lt;&gt;COUNTIFS(Assumptions!$C$12:$C$111,"&lt;="&amp;A35,Assumptions!$D$12:$D$111,"&gt;="&amp;A35,Assumptions!$I$12:$I$111,"Yes"),"",IFERROR(SUMIFS(Assumptions!$F$12:$F$111,Assumptions!$C$12:$C$111,"&lt;="&amp;A35,Assumptions!$D$12:$D$111,"&gt;="&amp;A35,Assumptions!$I$12:$I$111,"Yes"),""))))</f>
        <v/>
      </c>
      <c r="F35" s="16">
        <f>IF(A35="","",IF(COUNTIFS(Assumptions!$C$12:$C$111,"&lt;="&amp;A35,Assumptions!$D$12:$D$111,"&gt;="&amp;A35,Assumptions!$I$12:$I$111,"Yes")=0,Assumptions!$B$7,IF(COUNTIFS(Assumptions!$C$12:$C$111,"&lt;="&amp;A35,Assumptions!$D$12:$D$111,"&gt;="&amp;A35,Assumptions!$I$12:$I$111,"Yes",Assumptions!$G$12:$G$111,"&lt;&gt;")&lt;&gt;COUNTIFS(Assumptions!$C$12:$C$111,"&lt;="&amp;A35,Assumptions!$D$12:$D$111,"&gt;="&amp;A35,Assumptions!$I$12:$I$111,"Yes"),"",IFERROR(SUMIFS(Assumptions!$G$12:$G$111,Assumptions!$C$12:$C$111,"&lt;="&amp;A35,Assumptions!$D$12:$D$111,"&gt;="&amp;A35,Assumptions!$I$12:$I$111,"Yes"),""))))</f>
        <v/>
      </c>
      <c r="G35" s="16">
        <f>IF(A35="","",IF(COUNTIFS(Assumptions!$C$12:$C$111,"&lt;="&amp;A35,Assumptions!$D$12:$D$111,"&gt;="&amp;A35,Assumptions!$H$12:$H$111,"Yes",Assumptions!$I$12:$I$111,"Yes")&gt;0,"Yes","No"))</f>
        <v/>
      </c>
      <c r="H35" s="16">
        <f>IF(A35="","",IFERROR(SUMIFS(Bookings!$E$7:$E$156,Bookings!$C$7:$C$156,"&lt;="&amp;A35,Bookings!$D$7:$D$156,"&gt;"&amp;A35,Bookings!$G$7:$G$156,"Confirmed")+SUMIFS(Bookings!$E$7:$E$156,Bookings!$C$7:$C$156,"&lt;="&amp;A35,Bookings!$D$7:$D$156,"&gt;"&amp;A35,Bookings!$G$7:$G$156,"Tentative"),0))</f>
        <v/>
      </c>
      <c r="I35" s="16">
        <f>IF(A35="","",IFERROR(SUMIFS(Bookings!$F$7:$F$156,Bookings!$C$7:$C$156,"&lt;="&amp;A35,Bookings!$D$7:$D$156,"&gt;"&amp;A35,Bookings!$G$7:$G$156,"Confirmed")+SUMIFS(Bookings!$F$7:$F$156,Bookings!$C$7:$C$156,"&lt;="&amp;A35,Bookings!$D$7:$D$156,"&gt;"&amp;A35,Bookings!$G$7:$G$156,"Tentative"),0))</f>
        <v/>
      </c>
      <c r="J35" s="16">
        <f>IF(OR(A35="",D35=""),"",IFERROR(D35-H35,""))</f>
        <v/>
      </c>
      <c r="K35" s="16">
        <f>IF(OR(A35="",E35=""),"",IFERROR(E35-I35,""))</f>
        <v/>
      </c>
      <c r="L35" s="21">
        <f>IF(A35="","",IF(COUNTIFS(Assumptions!$C$12:$C$111,"&lt;="&amp;A35,Assumptions!$D$12:$D$111,"&gt;="&amp;A35,Assumptions!$I$12:$I$111,"Yes")&gt;1,"Check: rule overlap",IF(OR(D35="",E35="",F35=""),"Check: rule inputs",IF(OR(J35&lt;0,K35&lt;0),"Check: over capacity",IF(OR(J35=0,K35=0),"At limit",IF(G35="Yes","Arrival blackout","Open"))))))</f>
        <v/>
      </c>
    </row>
    <row r="36">
      <c r="A36" s="33">
        <f>IF(OR(Assumptions!$B$3="",Assumptions!$B$4="",ROW()-6&gt;Assumptions!$B$4),"",Assumptions!$B$3+ROW()-7)</f>
        <v/>
      </c>
      <c r="B36" s="22">
        <f>IF(A36="","",TEXT(A36,"ddd"))</f>
        <v/>
      </c>
      <c r="C36" s="22">
        <f>IF(A36="","",IF(COUNTIFS(Assumptions!$C$12:$C$111,"&lt;="&amp;A36,Assumptions!$D$12:$D$111,"&gt;="&amp;A36,Assumptions!$I$12:$I$111,"Yes")=0,"Standard",IF(COUNTIFS(Assumptions!$C$12:$C$111,"&lt;="&amp;A36,Assumptions!$D$12:$D$111,"&gt;="&amp;A36,Assumptions!$I$12:$I$111,"Yes")=1,"Holiday rule","Multiple rules")))</f>
        <v/>
      </c>
      <c r="D36" s="14">
        <f>IF(A36="","",IF(COUNTIFS(Assumptions!$C$12:$C$111,"&lt;="&amp;A36,Assumptions!$D$12:$D$111,"&gt;="&amp;A36,Assumptions!$I$12:$I$111,"Yes")=0,Assumptions!$B$5,IF(COUNTIFS(Assumptions!$C$12:$C$111,"&lt;="&amp;A36,Assumptions!$D$12:$D$111,"&gt;="&amp;A36,Assumptions!$I$12:$I$111,"Yes",Assumptions!$E$12:$E$111,"&lt;&gt;")&lt;&gt;COUNTIFS(Assumptions!$C$12:$C$111,"&lt;="&amp;A36,Assumptions!$D$12:$D$111,"&gt;="&amp;A36,Assumptions!$I$12:$I$111,"Yes"),"",IFERROR(SUMIFS(Assumptions!$E$12:$E$111,Assumptions!$C$12:$C$111,"&lt;="&amp;A36,Assumptions!$D$12:$D$111,"&gt;="&amp;A36,Assumptions!$I$12:$I$111,"Yes"),""))))</f>
        <v/>
      </c>
      <c r="E36" s="14">
        <f>IF(A36="","",IF(COUNTIFS(Assumptions!$C$12:$C$111,"&lt;="&amp;A36,Assumptions!$D$12:$D$111,"&gt;="&amp;A36,Assumptions!$I$12:$I$111,"Yes")=0,Assumptions!$B$6,IF(COUNTIFS(Assumptions!$C$12:$C$111,"&lt;="&amp;A36,Assumptions!$D$12:$D$111,"&gt;="&amp;A36,Assumptions!$I$12:$I$111,"Yes",Assumptions!$F$12:$F$111,"&lt;&gt;")&lt;&gt;COUNTIFS(Assumptions!$C$12:$C$111,"&lt;="&amp;A36,Assumptions!$D$12:$D$111,"&gt;="&amp;A36,Assumptions!$I$12:$I$111,"Yes"),"",IFERROR(SUMIFS(Assumptions!$F$12:$F$111,Assumptions!$C$12:$C$111,"&lt;="&amp;A36,Assumptions!$D$12:$D$111,"&gt;="&amp;A36,Assumptions!$I$12:$I$111,"Yes"),""))))</f>
        <v/>
      </c>
      <c r="F36" s="14">
        <f>IF(A36="","",IF(COUNTIFS(Assumptions!$C$12:$C$111,"&lt;="&amp;A36,Assumptions!$D$12:$D$111,"&gt;="&amp;A36,Assumptions!$I$12:$I$111,"Yes")=0,Assumptions!$B$7,IF(COUNTIFS(Assumptions!$C$12:$C$111,"&lt;="&amp;A36,Assumptions!$D$12:$D$111,"&gt;="&amp;A36,Assumptions!$I$12:$I$111,"Yes",Assumptions!$G$12:$G$111,"&lt;&gt;")&lt;&gt;COUNTIFS(Assumptions!$C$12:$C$111,"&lt;="&amp;A36,Assumptions!$D$12:$D$111,"&gt;="&amp;A36,Assumptions!$I$12:$I$111,"Yes"),"",IFERROR(SUMIFS(Assumptions!$G$12:$G$111,Assumptions!$C$12:$C$111,"&lt;="&amp;A36,Assumptions!$D$12:$D$111,"&gt;="&amp;A36,Assumptions!$I$12:$I$111,"Yes"),""))))</f>
        <v/>
      </c>
      <c r="G36" s="14">
        <f>IF(A36="","",IF(COUNTIFS(Assumptions!$C$12:$C$111,"&lt;="&amp;A36,Assumptions!$D$12:$D$111,"&gt;="&amp;A36,Assumptions!$H$12:$H$111,"Yes",Assumptions!$I$12:$I$111,"Yes")&gt;0,"Yes","No"))</f>
        <v/>
      </c>
      <c r="H36" s="14">
        <f>IF(A36="","",IFERROR(SUMIFS(Bookings!$E$7:$E$156,Bookings!$C$7:$C$156,"&lt;="&amp;A36,Bookings!$D$7:$D$156,"&gt;"&amp;A36,Bookings!$G$7:$G$156,"Confirmed")+SUMIFS(Bookings!$E$7:$E$156,Bookings!$C$7:$C$156,"&lt;="&amp;A36,Bookings!$D$7:$D$156,"&gt;"&amp;A36,Bookings!$G$7:$G$156,"Tentative"),0))</f>
        <v/>
      </c>
      <c r="I36" s="14">
        <f>IF(A36="","",IFERROR(SUMIFS(Bookings!$F$7:$F$156,Bookings!$C$7:$C$156,"&lt;="&amp;A36,Bookings!$D$7:$D$156,"&gt;"&amp;A36,Bookings!$G$7:$G$156,"Confirmed")+SUMIFS(Bookings!$F$7:$F$156,Bookings!$C$7:$C$156,"&lt;="&amp;A36,Bookings!$D$7:$D$156,"&gt;"&amp;A36,Bookings!$G$7:$G$156,"Tentative"),0))</f>
        <v/>
      </c>
      <c r="J36" s="14">
        <f>IF(OR(A36="",D36=""),"",IFERROR(D36-H36,""))</f>
        <v/>
      </c>
      <c r="K36" s="14">
        <f>IF(OR(A36="",E36=""),"",IFERROR(E36-I36,""))</f>
        <v/>
      </c>
      <c r="L36" s="23">
        <f>IF(A36="","",IF(COUNTIFS(Assumptions!$C$12:$C$111,"&lt;="&amp;A36,Assumptions!$D$12:$D$111,"&gt;="&amp;A36,Assumptions!$I$12:$I$111,"Yes")&gt;1,"Check: rule overlap",IF(OR(D36="",E36="",F36=""),"Check: rule inputs",IF(OR(J36&lt;0,K36&lt;0),"Check: over capacity",IF(OR(J36=0,K36=0),"At limit",IF(G36="Yes","Arrival blackout","Open"))))))</f>
        <v/>
      </c>
    </row>
    <row r="37">
      <c r="A37" s="34">
        <f>IF(OR(Assumptions!$B$3="",Assumptions!$B$4="",ROW()-6&gt;Assumptions!$B$4),"",Assumptions!$B$3+ROW()-7)</f>
        <v/>
      </c>
      <c r="B37" s="20">
        <f>IF(A37="","",TEXT(A37,"ddd"))</f>
        <v/>
      </c>
      <c r="C37" s="20">
        <f>IF(A37="","",IF(COUNTIFS(Assumptions!$C$12:$C$111,"&lt;="&amp;A37,Assumptions!$D$12:$D$111,"&gt;="&amp;A37,Assumptions!$I$12:$I$111,"Yes")=0,"Standard",IF(COUNTIFS(Assumptions!$C$12:$C$111,"&lt;="&amp;A37,Assumptions!$D$12:$D$111,"&gt;="&amp;A37,Assumptions!$I$12:$I$111,"Yes")=1,"Holiday rule","Multiple rules")))</f>
        <v/>
      </c>
      <c r="D37" s="16">
        <f>IF(A37="","",IF(COUNTIFS(Assumptions!$C$12:$C$111,"&lt;="&amp;A37,Assumptions!$D$12:$D$111,"&gt;="&amp;A37,Assumptions!$I$12:$I$111,"Yes")=0,Assumptions!$B$5,IF(COUNTIFS(Assumptions!$C$12:$C$111,"&lt;="&amp;A37,Assumptions!$D$12:$D$111,"&gt;="&amp;A37,Assumptions!$I$12:$I$111,"Yes",Assumptions!$E$12:$E$111,"&lt;&gt;")&lt;&gt;COUNTIFS(Assumptions!$C$12:$C$111,"&lt;="&amp;A37,Assumptions!$D$12:$D$111,"&gt;="&amp;A37,Assumptions!$I$12:$I$111,"Yes"),"",IFERROR(SUMIFS(Assumptions!$E$12:$E$111,Assumptions!$C$12:$C$111,"&lt;="&amp;A37,Assumptions!$D$12:$D$111,"&gt;="&amp;A37,Assumptions!$I$12:$I$111,"Yes"),""))))</f>
        <v/>
      </c>
      <c r="E37" s="16">
        <f>IF(A37="","",IF(COUNTIFS(Assumptions!$C$12:$C$111,"&lt;="&amp;A37,Assumptions!$D$12:$D$111,"&gt;="&amp;A37,Assumptions!$I$12:$I$111,"Yes")=0,Assumptions!$B$6,IF(COUNTIFS(Assumptions!$C$12:$C$111,"&lt;="&amp;A37,Assumptions!$D$12:$D$111,"&gt;="&amp;A37,Assumptions!$I$12:$I$111,"Yes",Assumptions!$F$12:$F$111,"&lt;&gt;")&lt;&gt;COUNTIFS(Assumptions!$C$12:$C$111,"&lt;="&amp;A37,Assumptions!$D$12:$D$111,"&gt;="&amp;A37,Assumptions!$I$12:$I$111,"Yes"),"",IFERROR(SUMIFS(Assumptions!$F$12:$F$111,Assumptions!$C$12:$C$111,"&lt;="&amp;A37,Assumptions!$D$12:$D$111,"&gt;="&amp;A37,Assumptions!$I$12:$I$111,"Yes"),""))))</f>
        <v/>
      </c>
      <c r="F37" s="16">
        <f>IF(A37="","",IF(COUNTIFS(Assumptions!$C$12:$C$111,"&lt;="&amp;A37,Assumptions!$D$12:$D$111,"&gt;="&amp;A37,Assumptions!$I$12:$I$111,"Yes")=0,Assumptions!$B$7,IF(COUNTIFS(Assumptions!$C$12:$C$111,"&lt;="&amp;A37,Assumptions!$D$12:$D$111,"&gt;="&amp;A37,Assumptions!$I$12:$I$111,"Yes",Assumptions!$G$12:$G$111,"&lt;&gt;")&lt;&gt;COUNTIFS(Assumptions!$C$12:$C$111,"&lt;="&amp;A37,Assumptions!$D$12:$D$111,"&gt;="&amp;A37,Assumptions!$I$12:$I$111,"Yes"),"",IFERROR(SUMIFS(Assumptions!$G$12:$G$111,Assumptions!$C$12:$C$111,"&lt;="&amp;A37,Assumptions!$D$12:$D$111,"&gt;="&amp;A37,Assumptions!$I$12:$I$111,"Yes"),""))))</f>
        <v/>
      </c>
      <c r="G37" s="16">
        <f>IF(A37="","",IF(COUNTIFS(Assumptions!$C$12:$C$111,"&lt;="&amp;A37,Assumptions!$D$12:$D$111,"&gt;="&amp;A37,Assumptions!$H$12:$H$111,"Yes",Assumptions!$I$12:$I$111,"Yes")&gt;0,"Yes","No"))</f>
        <v/>
      </c>
      <c r="H37" s="16">
        <f>IF(A37="","",IFERROR(SUMIFS(Bookings!$E$7:$E$156,Bookings!$C$7:$C$156,"&lt;="&amp;A37,Bookings!$D$7:$D$156,"&gt;"&amp;A37,Bookings!$G$7:$G$156,"Confirmed")+SUMIFS(Bookings!$E$7:$E$156,Bookings!$C$7:$C$156,"&lt;="&amp;A37,Bookings!$D$7:$D$156,"&gt;"&amp;A37,Bookings!$G$7:$G$156,"Tentative"),0))</f>
        <v/>
      </c>
      <c r="I37" s="16">
        <f>IF(A37="","",IFERROR(SUMIFS(Bookings!$F$7:$F$156,Bookings!$C$7:$C$156,"&lt;="&amp;A37,Bookings!$D$7:$D$156,"&gt;"&amp;A37,Bookings!$G$7:$G$156,"Confirmed")+SUMIFS(Bookings!$F$7:$F$156,Bookings!$C$7:$C$156,"&lt;="&amp;A37,Bookings!$D$7:$D$156,"&gt;"&amp;A37,Bookings!$G$7:$G$156,"Tentative"),0))</f>
        <v/>
      </c>
      <c r="J37" s="16">
        <f>IF(OR(A37="",D37=""),"",IFERROR(D37-H37,""))</f>
        <v/>
      </c>
      <c r="K37" s="16">
        <f>IF(OR(A37="",E37=""),"",IFERROR(E37-I37,""))</f>
        <v/>
      </c>
      <c r="L37" s="21">
        <f>IF(A37="","",IF(COUNTIFS(Assumptions!$C$12:$C$111,"&lt;="&amp;A37,Assumptions!$D$12:$D$111,"&gt;="&amp;A37,Assumptions!$I$12:$I$111,"Yes")&gt;1,"Check: rule overlap",IF(OR(D37="",E37="",F37=""),"Check: rule inputs",IF(OR(J37&lt;0,K37&lt;0),"Check: over capacity",IF(OR(J37=0,K37=0),"At limit",IF(G37="Yes","Arrival blackout","Open"))))))</f>
        <v/>
      </c>
    </row>
    <row r="38">
      <c r="A38" s="33">
        <f>IF(OR(Assumptions!$B$3="",Assumptions!$B$4="",ROW()-6&gt;Assumptions!$B$4),"",Assumptions!$B$3+ROW()-7)</f>
        <v/>
      </c>
      <c r="B38" s="22">
        <f>IF(A38="","",TEXT(A38,"ddd"))</f>
        <v/>
      </c>
      <c r="C38" s="22">
        <f>IF(A38="","",IF(COUNTIFS(Assumptions!$C$12:$C$111,"&lt;="&amp;A38,Assumptions!$D$12:$D$111,"&gt;="&amp;A38,Assumptions!$I$12:$I$111,"Yes")=0,"Standard",IF(COUNTIFS(Assumptions!$C$12:$C$111,"&lt;="&amp;A38,Assumptions!$D$12:$D$111,"&gt;="&amp;A38,Assumptions!$I$12:$I$111,"Yes")=1,"Holiday rule","Multiple rules")))</f>
        <v/>
      </c>
      <c r="D38" s="14">
        <f>IF(A38="","",IF(COUNTIFS(Assumptions!$C$12:$C$111,"&lt;="&amp;A38,Assumptions!$D$12:$D$111,"&gt;="&amp;A38,Assumptions!$I$12:$I$111,"Yes")=0,Assumptions!$B$5,IF(COUNTIFS(Assumptions!$C$12:$C$111,"&lt;="&amp;A38,Assumptions!$D$12:$D$111,"&gt;="&amp;A38,Assumptions!$I$12:$I$111,"Yes",Assumptions!$E$12:$E$111,"&lt;&gt;")&lt;&gt;COUNTIFS(Assumptions!$C$12:$C$111,"&lt;="&amp;A38,Assumptions!$D$12:$D$111,"&gt;="&amp;A38,Assumptions!$I$12:$I$111,"Yes"),"",IFERROR(SUMIFS(Assumptions!$E$12:$E$111,Assumptions!$C$12:$C$111,"&lt;="&amp;A38,Assumptions!$D$12:$D$111,"&gt;="&amp;A38,Assumptions!$I$12:$I$111,"Yes"),""))))</f>
        <v/>
      </c>
      <c r="E38" s="14">
        <f>IF(A38="","",IF(COUNTIFS(Assumptions!$C$12:$C$111,"&lt;="&amp;A38,Assumptions!$D$12:$D$111,"&gt;="&amp;A38,Assumptions!$I$12:$I$111,"Yes")=0,Assumptions!$B$6,IF(COUNTIFS(Assumptions!$C$12:$C$111,"&lt;="&amp;A38,Assumptions!$D$12:$D$111,"&gt;="&amp;A38,Assumptions!$I$12:$I$111,"Yes",Assumptions!$F$12:$F$111,"&lt;&gt;")&lt;&gt;COUNTIFS(Assumptions!$C$12:$C$111,"&lt;="&amp;A38,Assumptions!$D$12:$D$111,"&gt;="&amp;A38,Assumptions!$I$12:$I$111,"Yes"),"",IFERROR(SUMIFS(Assumptions!$F$12:$F$111,Assumptions!$C$12:$C$111,"&lt;="&amp;A38,Assumptions!$D$12:$D$111,"&gt;="&amp;A38,Assumptions!$I$12:$I$111,"Yes"),""))))</f>
        <v/>
      </c>
      <c r="F38" s="14">
        <f>IF(A38="","",IF(COUNTIFS(Assumptions!$C$12:$C$111,"&lt;="&amp;A38,Assumptions!$D$12:$D$111,"&gt;="&amp;A38,Assumptions!$I$12:$I$111,"Yes")=0,Assumptions!$B$7,IF(COUNTIFS(Assumptions!$C$12:$C$111,"&lt;="&amp;A38,Assumptions!$D$12:$D$111,"&gt;="&amp;A38,Assumptions!$I$12:$I$111,"Yes",Assumptions!$G$12:$G$111,"&lt;&gt;")&lt;&gt;COUNTIFS(Assumptions!$C$12:$C$111,"&lt;="&amp;A38,Assumptions!$D$12:$D$111,"&gt;="&amp;A38,Assumptions!$I$12:$I$111,"Yes"),"",IFERROR(SUMIFS(Assumptions!$G$12:$G$111,Assumptions!$C$12:$C$111,"&lt;="&amp;A38,Assumptions!$D$12:$D$111,"&gt;="&amp;A38,Assumptions!$I$12:$I$111,"Yes"),""))))</f>
        <v/>
      </c>
      <c r="G38" s="14">
        <f>IF(A38="","",IF(COUNTIFS(Assumptions!$C$12:$C$111,"&lt;="&amp;A38,Assumptions!$D$12:$D$111,"&gt;="&amp;A38,Assumptions!$H$12:$H$111,"Yes",Assumptions!$I$12:$I$111,"Yes")&gt;0,"Yes","No"))</f>
        <v/>
      </c>
      <c r="H38" s="14">
        <f>IF(A38="","",IFERROR(SUMIFS(Bookings!$E$7:$E$156,Bookings!$C$7:$C$156,"&lt;="&amp;A38,Bookings!$D$7:$D$156,"&gt;"&amp;A38,Bookings!$G$7:$G$156,"Confirmed")+SUMIFS(Bookings!$E$7:$E$156,Bookings!$C$7:$C$156,"&lt;="&amp;A38,Bookings!$D$7:$D$156,"&gt;"&amp;A38,Bookings!$G$7:$G$156,"Tentative"),0))</f>
        <v/>
      </c>
      <c r="I38" s="14">
        <f>IF(A38="","",IFERROR(SUMIFS(Bookings!$F$7:$F$156,Bookings!$C$7:$C$156,"&lt;="&amp;A38,Bookings!$D$7:$D$156,"&gt;"&amp;A38,Bookings!$G$7:$G$156,"Confirmed")+SUMIFS(Bookings!$F$7:$F$156,Bookings!$C$7:$C$156,"&lt;="&amp;A38,Bookings!$D$7:$D$156,"&gt;"&amp;A38,Bookings!$G$7:$G$156,"Tentative"),0))</f>
        <v/>
      </c>
      <c r="J38" s="14">
        <f>IF(OR(A38="",D38=""),"",IFERROR(D38-H38,""))</f>
        <v/>
      </c>
      <c r="K38" s="14">
        <f>IF(OR(A38="",E38=""),"",IFERROR(E38-I38,""))</f>
        <v/>
      </c>
      <c r="L38" s="23">
        <f>IF(A38="","",IF(COUNTIFS(Assumptions!$C$12:$C$111,"&lt;="&amp;A38,Assumptions!$D$12:$D$111,"&gt;="&amp;A38,Assumptions!$I$12:$I$111,"Yes")&gt;1,"Check: rule overlap",IF(OR(D38="",E38="",F38=""),"Check: rule inputs",IF(OR(J38&lt;0,K38&lt;0),"Check: over capacity",IF(OR(J38=0,K38=0),"At limit",IF(G38="Yes","Arrival blackout","Open"))))))</f>
        <v/>
      </c>
    </row>
    <row r="39">
      <c r="A39" s="34">
        <f>IF(OR(Assumptions!$B$3="",Assumptions!$B$4="",ROW()-6&gt;Assumptions!$B$4),"",Assumptions!$B$3+ROW()-7)</f>
        <v/>
      </c>
      <c r="B39" s="20">
        <f>IF(A39="","",TEXT(A39,"ddd"))</f>
        <v/>
      </c>
      <c r="C39" s="20">
        <f>IF(A39="","",IF(COUNTIFS(Assumptions!$C$12:$C$111,"&lt;="&amp;A39,Assumptions!$D$12:$D$111,"&gt;="&amp;A39,Assumptions!$I$12:$I$111,"Yes")=0,"Standard",IF(COUNTIFS(Assumptions!$C$12:$C$111,"&lt;="&amp;A39,Assumptions!$D$12:$D$111,"&gt;="&amp;A39,Assumptions!$I$12:$I$111,"Yes")=1,"Holiday rule","Multiple rules")))</f>
        <v/>
      </c>
      <c r="D39" s="16">
        <f>IF(A39="","",IF(COUNTIFS(Assumptions!$C$12:$C$111,"&lt;="&amp;A39,Assumptions!$D$12:$D$111,"&gt;="&amp;A39,Assumptions!$I$12:$I$111,"Yes")=0,Assumptions!$B$5,IF(COUNTIFS(Assumptions!$C$12:$C$111,"&lt;="&amp;A39,Assumptions!$D$12:$D$111,"&gt;="&amp;A39,Assumptions!$I$12:$I$111,"Yes",Assumptions!$E$12:$E$111,"&lt;&gt;")&lt;&gt;COUNTIFS(Assumptions!$C$12:$C$111,"&lt;="&amp;A39,Assumptions!$D$12:$D$111,"&gt;="&amp;A39,Assumptions!$I$12:$I$111,"Yes"),"",IFERROR(SUMIFS(Assumptions!$E$12:$E$111,Assumptions!$C$12:$C$111,"&lt;="&amp;A39,Assumptions!$D$12:$D$111,"&gt;="&amp;A39,Assumptions!$I$12:$I$111,"Yes"),""))))</f>
        <v/>
      </c>
      <c r="E39" s="16">
        <f>IF(A39="","",IF(COUNTIFS(Assumptions!$C$12:$C$111,"&lt;="&amp;A39,Assumptions!$D$12:$D$111,"&gt;="&amp;A39,Assumptions!$I$12:$I$111,"Yes")=0,Assumptions!$B$6,IF(COUNTIFS(Assumptions!$C$12:$C$111,"&lt;="&amp;A39,Assumptions!$D$12:$D$111,"&gt;="&amp;A39,Assumptions!$I$12:$I$111,"Yes",Assumptions!$F$12:$F$111,"&lt;&gt;")&lt;&gt;COUNTIFS(Assumptions!$C$12:$C$111,"&lt;="&amp;A39,Assumptions!$D$12:$D$111,"&gt;="&amp;A39,Assumptions!$I$12:$I$111,"Yes"),"",IFERROR(SUMIFS(Assumptions!$F$12:$F$111,Assumptions!$C$12:$C$111,"&lt;="&amp;A39,Assumptions!$D$12:$D$111,"&gt;="&amp;A39,Assumptions!$I$12:$I$111,"Yes"),""))))</f>
        <v/>
      </c>
      <c r="F39" s="16">
        <f>IF(A39="","",IF(COUNTIFS(Assumptions!$C$12:$C$111,"&lt;="&amp;A39,Assumptions!$D$12:$D$111,"&gt;="&amp;A39,Assumptions!$I$12:$I$111,"Yes")=0,Assumptions!$B$7,IF(COUNTIFS(Assumptions!$C$12:$C$111,"&lt;="&amp;A39,Assumptions!$D$12:$D$111,"&gt;="&amp;A39,Assumptions!$I$12:$I$111,"Yes",Assumptions!$G$12:$G$111,"&lt;&gt;")&lt;&gt;COUNTIFS(Assumptions!$C$12:$C$111,"&lt;="&amp;A39,Assumptions!$D$12:$D$111,"&gt;="&amp;A39,Assumptions!$I$12:$I$111,"Yes"),"",IFERROR(SUMIFS(Assumptions!$G$12:$G$111,Assumptions!$C$12:$C$111,"&lt;="&amp;A39,Assumptions!$D$12:$D$111,"&gt;="&amp;A39,Assumptions!$I$12:$I$111,"Yes"),""))))</f>
        <v/>
      </c>
      <c r="G39" s="16">
        <f>IF(A39="","",IF(COUNTIFS(Assumptions!$C$12:$C$111,"&lt;="&amp;A39,Assumptions!$D$12:$D$111,"&gt;="&amp;A39,Assumptions!$H$12:$H$111,"Yes",Assumptions!$I$12:$I$111,"Yes")&gt;0,"Yes","No"))</f>
        <v/>
      </c>
      <c r="H39" s="16">
        <f>IF(A39="","",IFERROR(SUMIFS(Bookings!$E$7:$E$156,Bookings!$C$7:$C$156,"&lt;="&amp;A39,Bookings!$D$7:$D$156,"&gt;"&amp;A39,Bookings!$G$7:$G$156,"Confirmed")+SUMIFS(Bookings!$E$7:$E$156,Bookings!$C$7:$C$156,"&lt;="&amp;A39,Bookings!$D$7:$D$156,"&gt;"&amp;A39,Bookings!$G$7:$G$156,"Tentative"),0))</f>
        <v/>
      </c>
      <c r="I39" s="16">
        <f>IF(A39="","",IFERROR(SUMIFS(Bookings!$F$7:$F$156,Bookings!$C$7:$C$156,"&lt;="&amp;A39,Bookings!$D$7:$D$156,"&gt;"&amp;A39,Bookings!$G$7:$G$156,"Confirmed")+SUMIFS(Bookings!$F$7:$F$156,Bookings!$C$7:$C$156,"&lt;="&amp;A39,Bookings!$D$7:$D$156,"&gt;"&amp;A39,Bookings!$G$7:$G$156,"Tentative"),0))</f>
        <v/>
      </c>
      <c r="J39" s="16">
        <f>IF(OR(A39="",D39=""),"",IFERROR(D39-H39,""))</f>
        <v/>
      </c>
      <c r="K39" s="16">
        <f>IF(OR(A39="",E39=""),"",IFERROR(E39-I39,""))</f>
        <v/>
      </c>
      <c r="L39" s="21">
        <f>IF(A39="","",IF(COUNTIFS(Assumptions!$C$12:$C$111,"&lt;="&amp;A39,Assumptions!$D$12:$D$111,"&gt;="&amp;A39,Assumptions!$I$12:$I$111,"Yes")&gt;1,"Check: rule overlap",IF(OR(D39="",E39="",F39=""),"Check: rule inputs",IF(OR(J39&lt;0,K39&lt;0),"Check: over capacity",IF(OR(J39=0,K39=0),"At limit",IF(G39="Yes","Arrival blackout","Open"))))))</f>
        <v/>
      </c>
    </row>
    <row r="40">
      <c r="A40" s="33">
        <f>IF(OR(Assumptions!$B$3="",Assumptions!$B$4="",ROW()-6&gt;Assumptions!$B$4),"",Assumptions!$B$3+ROW()-7)</f>
        <v/>
      </c>
      <c r="B40" s="22">
        <f>IF(A40="","",TEXT(A40,"ddd"))</f>
        <v/>
      </c>
      <c r="C40" s="22">
        <f>IF(A40="","",IF(COUNTIFS(Assumptions!$C$12:$C$111,"&lt;="&amp;A40,Assumptions!$D$12:$D$111,"&gt;="&amp;A40,Assumptions!$I$12:$I$111,"Yes")=0,"Standard",IF(COUNTIFS(Assumptions!$C$12:$C$111,"&lt;="&amp;A40,Assumptions!$D$12:$D$111,"&gt;="&amp;A40,Assumptions!$I$12:$I$111,"Yes")=1,"Holiday rule","Multiple rules")))</f>
        <v/>
      </c>
      <c r="D40" s="14">
        <f>IF(A40="","",IF(COUNTIFS(Assumptions!$C$12:$C$111,"&lt;="&amp;A40,Assumptions!$D$12:$D$111,"&gt;="&amp;A40,Assumptions!$I$12:$I$111,"Yes")=0,Assumptions!$B$5,IF(COUNTIFS(Assumptions!$C$12:$C$111,"&lt;="&amp;A40,Assumptions!$D$12:$D$111,"&gt;="&amp;A40,Assumptions!$I$12:$I$111,"Yes",Assumptions!$E$12:$E$111,"&lt;&gt;")&lt;&gt;COUNTIFS(Assumptions!$C$12:$C$111,"&lt;="&amp;A40,Assumptions!$D$12:$D$111,"&gt;="&amp;A40,Assumptions!$I$12:$I$111,"Yes"),"",IFERROR(SUMIFS(Assumptions!$E$12:$E$111,Assumptions!$C$12:$C$111,"&lt;="&amp;A40,Assumptions!$D$12:$D$111,"&gt;="&amp;A40,Assumptions!$I$12:$I$111,"Yes"),""))))</f>
        <v/>
      </c>
      <c r="E40" s="14">
        <f>IF(A40="","",IF(COUNTIFS(Assumptions!$C$12:$C$111,"&lt;="&amp;A40,Assumptions!$D$12:$D$111,"&gt;="&amp;A40,Assumptions!$I$12:$I$111,"Yes")=0,Assumptions!$B$6,IF(COUNTIFS(Assumptions!$C$12:$C$111,"&lt;="&amp;A40,Assumptions!$D$12:$D$111,"&gt;="&amp;A40,Assumptions!$I$12:$I$111,"Yes",Assumptions!$F$12:$F$111,"&lt;&gt;")&lt;&gt;COUNTIFS(Assumptions!$C$12:$C$111,"&lt;="&amp;A40,Assumptions!$D$12:$D$111,"&gt;="&amp;A40,Assumptions!$I$12:$I$111,"Yes"),"",IFERROR(SUMIFS(Assumptions!$F$12:$F$111,Assumptions!$C$12:$C$111,"&lt;="&amp;A40,Assumptions!$D$12:$D$111,"&gt;="&amp;A40,Assumptions!$I$12:$I$111,"Yes"),""))))</f>
        <v/>
      </c>
      <c r="F40" s="14">
        <f>IF(A40="","",IF(COUNTIFS(Assumptions!$C$12:$C$111,"&lt;="&amp;A40,Assumptions!$D$12:$D$111,"&gt;="&amp;A40,Assumptions!$I$12:$I$111,"Yes")=0,Assumptions!$B$7,IF(COUNTIFS(Assumptions!$C$12:$C$111,"&lt;="&amp;A40,Assumptions!$D$12:$D$111,"&gt;="&amp;A40,Assumptions!$I$12:$I$111,"Yes",Assumptions!$G$12:$G$111,"&lt;&gt;")&lt;&gt;COUNTIFS(Assumptions!$C$12:$C$111,"&lt;="&amp;A40,Assumptions!$D$12:$D$111,"&gt;="&amp;A40,Assumptions!$I$12:$I$111,"Yes"),"",IFERROR(SUMIFS(Assumptions!$G$12:$G$111,Assumptions!$C$12:$C$111,"&lt;="&amp;A40,Assumptions!$D$12:$D$111,"&gt;="&amp;A40,Assumptions!$I$12:$I$111,"Yes"),""))))</f>
        <v/>
      </c>
      <c r="G40" s="14">
        <f>IF(A40="","",IF(COUNTIFS(Assumptions!$C$12:$C$111,"&lt;="&amp;A40,Assumptions!$D$12:$D$111,"&gt;="&amp;A40,Assumptions!$H$12:$H$111,"Yes",Assumptions!$I$12:$I$111,"Yes")&gt;0,"Yes","No"))</f>
        <v/>
      </c>
      <c r="H40" s="14">
        <f>IF(A40="","",IFERROR(SUMIFS(Bookings!$E$7:$E$156,Bookings!$C$7:$C$156,"&lt;="&amp;A40,Bookings!$D$7:$D$156,"&gt;"&amp;A40,Bookings!$G$7:$G$156,"Confirmed")+SUMIFS(Bookings!$E$7:$E$156,Bookings!$C$7:$C$156,"&lt;="&amp;A40,Bookings!$D$7:$D$156,"&gt;"&amp;A40,Bookings!$G$7:$G$156,"Tentative"),0))</f>
        <v/>
      </c>
      <c r="I40" s="14">
        <f>IF(A40="","",IFERROR(SUMIFS(Bookings!$F$7:$F$156,Bookings!$C$7:$C$156,"&lt;="&amp;A40,Bookings!$D$7:$D$156,"&gt;"&amp;A40,Bookings!$G$7:$G$156,"Confirmed")+SUMIFS(Bookings!$F$7:$F$156,Bookings!$C$7:$C$156,"&lt;="&amp;A40,Bookings!$D$7:$D$156,"&gt;"&amp;A40,Bookings!$G$7:$G$156,"Tentative"),0))</f>
        <v/>
      </c>
      <c r="J40" s="14">
        <f>IF(OR(A40="",D40=""),"",IFERROR(D40-H40,""))</f>
        <v/>
      </c>
      <c r="K40" s="14">
        <f>IF(OR(A40="",E40=""),"",IFERROR(E40-I40,""))</f>
        <v/>
      </c>
      <c r="L40" s="23">
        <f>IF(A40="","",IF(COUNTIFS(Assumptions!$C$12:$C$111,"&lt;="&amp;A40,Assumptions!$D$12:$D$111,"&gt;="&amp;A40,Assumptions!$I$12:$I$111,"Yes")&gt;1,"Check: rule overlap",IF(OR(D40="",E40="",F40=""),"Check: rule inputs",IF(OR(J40&lt;0,K40&lt;0),"Check: over capacity",IF(OR(J40=0,K40=0),"At limit",IF(G40="Yes","Arrival blackout","Open"))))))</f>
        <v/>
      </c>
    </row>
    <row r="41">
      <c r="A41" s="34">
        <f>IF(OR(Assumptions!$B$3="",Assumptions!$B$4="",ROW()-6&gt;Assumptions!$B$4),"",Assumptions!$B$3+ROW()-7)</f>
        <v/>
      </c>
      <c r="B41" s="20">
        <f>IF(A41="","",TEXT(A41,"ddd"))</f>
        <v/>
      </c>
      <c r="C41" s="20">
        <f>IF(A41="","",IF(COUNTIFS(Assumptions!$C$12:$C$111,"&lt;="&amp;A41,Assumptions!$D$12:$D$111,"&gt;="&amp;A41,Assumptions!$I$12:$I$111,"Yes")=0,"Standard",IF(COUNTIFS(Assumptions!$C$12:$C$111,"&lt;="&amp;A41,Assumptions!$D$12:$D$111,"&gt;="&amp;A41,Assumptions!$I$12:$I$111,"Yes")=1,"Holiday rule","Multiple rules")))</f>
        <v/>
      </c>
      <c r="D41" s="16">
        <f>IF(A41="","",IF(COUNTIFS(Assumptions!$C$12:$C$111,"&lt;="&amp;A41,Assumptions!$D$12:$D$111,"&gt;="&amp;A41,Assumptions!$I$12:$I$111,"Yes")=0,Assumptions!$B$5,IF(COUNTIFS(Assumptions!$C$12:$C$111,"&lt;="&amp;A41,Assumptions!$D$12:$D$111,"&gt;="&amp;A41,Assumptions!$I$12:$I$111,"Yes",Assumptions!$E$12:$E$111,"&lt;&gt;")&lt;&gt;COUNTIFS(Assumptions!$C$12:$C$111,"&lt;="&amp;A41,Assumptions!$D$12:$D$111,"&gt;="&amp;A41,Assumptions!$I$12:$I$111,"Yes"),"",IFERROR(SUMIFS(Assumptions!$E$12:$E$111,Assumptions!$C$12:$C$111,"&lt;="&amp;A41,Assumptions!$D$12:$D$111,"&gt;="&amp;A41,Assumptions!$I$12:$I$111,"Yes"),""))))</f>
        <v/>
      </c>
      <c r="E41" s="16">
        <f>IF(A41="","",IF(COUNTIFS(Assumptions!$C$12:$C$111,"&lt;="&amp;A41,Assumptions!$D$12:$D$111,"&gt;="&amp;A41,Assumptions!$I$12:$I$111,"Yes")=0,Assumptions!$B$6,IF(COUNTIFS(Assumptions!$C$12:$C$111,"&lt;="&amp;A41,Assumptions!$D$12:$D$111,"&gt;="&amp;A41,Assumptions!$I$12:$I$111,"Yes",Assumptions!$F$12:$F$111,"&lt;&gt;")&lt;&gt;COUNTIFS(Assumptions!$C$12:$C$111,"&lt;="&amp;A41,Assumptions!$D$12:$D$111,"&gt;="&amp;A41,Assumptions!$I$12:$I$111,"Yes"),"",IFERROR(SUMIFS(Assumptions!$F$12:$F$111,Assumptions!$C$12:$C$111,"&lt;="&amp;A41,Assumptions!$D$12:$D$111,"&gt;="&amp;A41,Assumptions!$I$12:$I$111,"Yes"),""))))</f>
        <v/>
      </c>
      <c r="F41" s="16">
        <f>IF(A41="","",IF(COUNTIFS(Assumptions!$C$12:$C$111,"&lt;="&amp;A41,Assumptions!$D$12:$D$111,"&gt;="&amp;A41,Assumptions!$I$12:$I$111,"Yes")=0,Assumptions!$B$7,IF(COUNTIFS(Assumptions!$C$12:$C$111,"&lt;="&amp;A41,Assumptions!$D$12:$D$111,"&gt;="&amp;A41,Assumptions!$I$12:$I$111,"Yes",Assumptions!$G$12:$G$111,"&lt;&gt;")&lt;&gt;COUNTIFS(Assumptions!$C$12:$C$111,"&lt;="&amp;A41,Assumptions!$D$12:$D$111,"&gt;="&amp;A41,Assumptions!$I$12:$I$111,"Yes"),"",IFERROR(SUMIFS(Assumptions!$G$12:$G$111,Assumptions!$C$12:$C$111,"&lt;="&amp;A41,Assumptions!$D$12:$D$111,"&gt;="&amp;A41,Assumptions!$I$12:$I$111,"Yes"),""))))</f>
        <v/>
      </c>
      <c r="G41" s="16">
        <f>IF(A41="","",IF(COUNTIFS(Assumptions!$C$12:$C$111,"&lt;="&amp;A41,Assumptions!$D$12:$D$111,"&gt;="&amp;A41,Assumptions!$H$12:$H$111,"Yes",Assumptions!$I$12:$I$111,"Yes")&gt;0,"Yes","No"))</f>
        <v/>
      </c>
      <c r="H41" s="16">
        <f>IF(A41="","",IFERROR(SUMIFS(Bookings!$E$7:$E$156,Bookings!$C$7:$C$156,"&lt;="&amp;A41,Bookings!$D$7:$D$156,"&gt;"&amp;A41,Bookings!$G$7:$G$156,"Confirmed")+SUMIFS(Bookings!$E$7:$E$156,Bookings!$C$7:$C$156,"&lt;="&amp;A41,Bookings!$D$7:$D$156,"&gt;"&amp;A41,Bookings!$G$7:$G$156,"Tentative"),0))</f>
        <v/>
      </c>
      <c r="I41" s="16">
        <f>IF(A41="","",IFERROR(SUMIFS(Bookings!$F$7:$F$156,Bookings!$C$7:$C$156,"&lt;="&amp;A41,Bookings!$D$7:$D$156,"&gt;"&amp;A41,Bookings!$G$7:$G$156,"Confirmed")+SUMIFS(Bookings!$F$7:$F$156,Bookings!$C$7:$C$156,"&lt;="&amp;A41,Bookings!$D$7:$D$156,"&gt;"&amp;A41,Bookings!$G$7:$G$156,"Tentative"),0))</f>
        <v/>
      </c>
      <c r="J41" s="16">
        <f>IF(OR(A41="",D41=""),"",IFERROR(D41-H41,""))</f>
        <v/>
      </c>
      <c r="K41" s="16">
        <f>IF(OR(A41="",E41=""),"",IFERROR(E41-I41,""))</f>
        <v/>
      </c>
      <c r="L41" s="21">
        <f>IF(A41="","",IF(COUNTIFS(Assumptions!$C$12:$C$111,"&lt;="&amp;A41,Assumptions!$D$12:$D$111,"&gt;="&amp;A41,Assumptions!$I$12:$I$111,"Yes")&gt;1,"Check: rule overlap",IF(OR(D41="",E41="",F41=""),"Check: rule inputs",IF(OR(J41&lt;0,K41&lt;0),"Check: over capacity",IF(OR(J41=0,K41=0),"At limit",IF(G41="Yes","Arrival blackout","Open"))))))</f>
        <v/>
      </c>
    </row>
    <row r="42">
      <c r="A42" s="33">
        <f>IF(OR(Assumptions!$B$3="",Assumptions!$B$4="",ROW()-6&gt;Assumptions!$B$4),"",Assumptions!$B$3+ROW()-7)</f>
        <v/>
      </c>
      <c r="B42" s="22">
        <f>IF(A42="","",TEXT(A42,"ddd"))</f>
        <v/>
      </c>
      <c r="C42" s="22">
        <f>IF(A42="","",IF(COUNTIFS(Assumptions!$C$12:$C$111,"&lt;="&amp;A42,Assumptions!$D$12:$D$111,"&gt;="&amp;A42,Assumptions!$I$12:$I$111,"Yes")=0,"Standard",IF(COUNTIFS(Assumptions!$C$12:$C$111,"&lt;="&amp;A42,Assumptions!$D$12:$D$111,"&gt;="&amp;A42,Assumptions!$I$12:$I$111,"Yes")=1,"Holiday rule","Multiple rules")))</f>
        <v/>
      </c>
      <c r="D42" s="14">
        <f>IF(A42="","",IF(COUNTIFS(Assumptions!$C$12:$C$111,"&lt;="&amp;A42,Assumptions!$D$12:$D$111,"&gt;="&amp;A42,Assumptions!$I$12:$I$111,"Yes")=0,Assumptions!$B$5,IF(COUNTIFS(Assumptions!$C$12:$C$111,"&lt;="&amp;A42,Assumptions!$D$12:$D$111,"&gt;="&amp;A42,Assumptions!$I$12:$I$111,"Yes",Assumptions!$E$12:$E$111,"&lt;&gt;")&lt;&gt;COUNTIFS(Assumptions!$C$12:$C$111,"&lt;="&amp;A42,Assumptions!$D$12:$D$111,"&gt;="&amp;A42,Assumptions!$I$12:$I$111,"Yes"),"",IFERROR(SUMIFS(Assumptions!$E$12:$E$111,Assumptions!$C$12:$C$111,"&lt;="&amp;A42,Assumptions!$D$12:$D$111,"&gt;="&amp;A42,Assumptions!$I$12:$I$111,"Yes"),""))))</f>
        <v/>
      </c>
      <c r="E42" s="14">
        <f>IF(A42="","",IF(COUNTIFS(Assumptions!$C$12:$C$111,"&lt;="&amp;A42,Assumptions!$D$12:$D$111,"&gt;="&amp;A42,Assumptions!$I$12:$I$111,"Yes")=0,Assumptions!$B$6,IF(COUNTIFS(Assumptions!$C$12:$C$111,"&lt;="&amp;A42,Assumptions!$D$12:$D$111,"&gt;="&amp;A42,Assumptions!$I$12:$I$111,"Yes",Assumptions!$F$12:$F$111,"&lt;&gt;")&lt;&gt;COUNTIFS(Assumptions!$C$12:$C$111,"&lt;="&amp;A42,Assumptions!$D$12:$D$111,"&gt;="&amp;A42,Assumptions!$I$12:$I$111,"Yes"),"",IFERROR(SUMIFS(Assumptions!$F$12:$F$111,Assumptions!$C$12:$C$111,"&lt;="&amp;A42,Assumptions!$D$12:$D$111,"&gt;="&amp;A42,Assumptions!$I$12:$I$111,"Yes"),""))))</f>
        <v/>
      </c>
      <c r="F42" s="14">
        <f>IF(A42="","",IF(COUNTIFS(Assumptions!$C$12:$C$111,"&lt;="&amp;A42,Assumptions!$D$12:$D$111,"&gt;="&amp;A42,Assumptions!$I$12:$I$111,"Yes")=0,Assumptions!$B$7,IF(COUNTIFS(Assumptions!$C$12:$C$111,"&lt;="&amp;A42,Assumptions!$D$12:$D$111,"&gt;="&amp;A42,Assumptions!$I$12:$I$111,"Yes",Assumptions!$G$12:$G$111,"&lt;&gt;")&lt;&gt;COUNTIFS(Assumptions!$C$12:$C$111,"&lt;="&amp;A42,Assumptions!$D$12:$D$111,"&gt;="&amp;A42,Assumptions!$I$12:$I$111,"Yes"),"",IFERROR(SUMIFS(Assumptions!$G$12:$G$111,Assumptions!$C$12:$C$111,"&lt;="&amp;A42,Assumptions!$D$12:$D$111,"&gt;="&amp;A42,Assumptions!$I$12:$I$111,"Yes"),""))))</f>
        <v/>
      </c>
      <c r="G42" s="14">
        <f>IF(A42="","",IF(COUNTIFS(Assumptions!$C$12:$C$111,"&lt;="&amp;A42,Assumptions!$D$12:$D$111,"&gt;="&amp;A42,Assumptions!$H$12:$H$111,"Yes",Assumptions!$I$12:$I$111,"Yes")&gt;0,"Yes","No"))</f>
        <v/>
      </c>
      <c r="H42" s="14">
        <f>IF(A42="","",IFERROR(SUMIFS(Bookings!$E$7:$E$156,Bookings!$C$7:$C$156,"&lt;="&amp;A42,Bookings!$D$7:$D$156,"&gt;"&amp;A42,Bookings!$G$7:$G$156,"Confirmed")+SUMIFS(Bookings!$E$7:$E$156,Bookings!$C$7:$C$156,"&lt;="&amp;A42,Bookings!$D$7:$D$156,"&gt;"&amp;A42,Bookings!$G$7:$G$156,"Tentative"),0))</f>
        <v/>
      </c>
      <c r="I42" s="14">
        <f>IF(A42="","",IFERROR(SUMIFS(Bookings!$F$7:$F$156,Bookings!$C$7:$C$156,"&lt;="&amp;A42,Bookings!$D$7:$D$156,"&gt;"&amp;A42,Bookings!$G$7:$G$156,"Confirmed")+SUMIFS(Bookings!$F$7:$F$156,Bookings!$C$7:$C$156,"&lt;="&amp;A42,Bookings!$D$7:$D$156,"&gt;"&amp;A42,Bookings!$G$7:$G$156,"Tentative"),0))</f>
        <v/>
      </c>
      <c r="J42" s="14">
        <f>IF(OR(A42="",D42=""),"",IFERROR(D42-H42,""))</f>
        <v/>
      </c>
      <c r="K42" s="14">
        <f>IF(OR(A42="",E42=""),"",IFERROR(E42-I42,""))</f>
        <v/>
      </c>
      <c r="L42" s="23">
        <f>IF(A42="","",IF(COUNTIFS(Assumptions!$C$12:$C$111,"&lt;="&amp;A42,Assumptions!$D$12:$D$111,"&gt;="&amp;A42,Assumptions!$I$12:$I$111,"Yes")&gt;1,"Check: rule overlap",IF(OR(D42="",E42="",F42=""),"Check: rule inputs",IF(OR(J42&lt;0,K42&lt;0),"Check: over capacity",IF(OR(J42=0,K42=0),"At limit",IF(G42="Yes","Arrival blackout","Open"))))))</f>
        <v/>
      </c>
    </row>
    <row r="43">
      <c r="A43" s="34">
        <f>IF(OR(Assumptions!$B$3="",Assumptions!$B$4="",ROW()-6&gt;Assumptions!$B$4),"",Assumptions!$B$3+ROW()-7)</f>
        <v/>
      </c>
      <c r="B43" s="20">
        <f>IF(A43="","",TEXT(A43,"ddd"))</f>
        <v/>
      </c>
      <c r="C43" s="20">
        <f>IF(A43="","",IF(COUNTIFS(Assumptions!$C$12:$C$111,"&lt;="&amp;A43,Assumptions!$D$12:$D$111,"&gt;="&amp;A43,Assumptions!$I$12:$I$111,"Yes")=0,"Standard",IF(COUNTIFS(Assumptions!$C$12:$C$111,"&lt;="&amp;A43,Assumptions!$D$12:$D$111,"&gt;="&amp;A43,Assumptions!$I$12:$I$111,"Yes")=1,"Holiday rule","Multiple rules")))</f>
        <v/>
      </c>
      <c r="D43" s="16">
        <f>IF(A43="","",IF(COUNTIFS(Assumptions!$C$12:$C$111,"&lt;="&amp;A43,Assumptions!$D$12:$D$111,"&gt;="&amp;A43,Assumptions!$I$12:$I$111,"Yes")=0,Assumptions!$B$5,IF(COUNTIFS(Assumptions!$C$12:$C$111,"&lt;="&amp;A43,Assumptions!$D$12:$D$111,"&gt;="&amp;A43,Assumptions!$I$12:$I$111,"Yes",Assumptions!$E$12:$E$111,"&lt;&gt;")&lt;&gt;COUNTIFS(Assumptions!$C$12:$C$111,"&lt;="&amp;A43,Assumptions!$D$12:$D$111,"&gt;="&amp;A43,Assumptions!$I$12:$I$111,"Yes"),"",IFERROR(SUMIFS(Assumptions!$E$12:$E$111,Assumptions!$C$12:$C$111,"&lt;="&amp;A43,Assumptions!$D$12:$D$111,"&gt;="&amp;A43,Assumptions!$I$12:$I$111,"Yes"),""))))</f>
        <v/>
      </c>
      <c r="E43" s="16">
        <f>IF(A43="","",IF(COUNTIFS(Assumptions!$C$12:$C$111,"&lt;="&amp;A43,Assumptions!$D$12:$D$111,"&gt;="&amp;A43,Assumptions!$I$12:$I$111,"Yes")=0,Assumptions!$B$6,IF(COUNTIFS(Assumptions!$C$12:$C$111,"&lt;="&amp;A43,Assumptions!$D$12:$D$111,"&gt;="&amp;A43,Assumptions!$I$12:$I$111,"Yes",Assumptions!$F$12:$F$111,"&lt;&gt;")&lt;&gt;COUNTIFS(Assumptions!$C$12:$C$111,"&lt;="&amp;A43,Assumptions!$D$12:$D$111,"&gt;="&amp;A43,Assumptions!$I$12:$I$111,"Yes"),"",IFERROR(SUMIFS(Assumptions!$F$12:$F$111,Assumptions!$C$12:$C$111,"&lt;="&amp;A43,Assumptions!$D$12:$D$111,"&gt;="&amp;A43,Assumptions!$I$12:$I$111,"Yes"),""))))</f>
        <v/>
      </c>
      <c r="F43" s="16">
        <f>IF(A43="","",IF(COUNTIFS(Assumptions!$C$12:$C$111,"&lt;="&amp;A43,Assumptions!$D$12:$D$111,"&gt;="&amp;A43,Assumptions!$I$12:$I$111,"Yes")=0,Assumptions!$B$7,IF(COUNTIFS(Assumptions!$C$12:$C$111,"&lt;="&amp;A43,Assumptions!$D$12:$D$111,"&gt;="&amp;A43,Assumptions!$I$12:$I$111,"Yes",Assumptions!$G$12:$G$111,"&lt;&gt;")&lt;&gt;COUNTIFS(Assumptions!$C$12:$C$111,"&lt;="&amp;A43,Assumptions!$D$12:$D$111,"&gt;="&amp;A43,Assumptions!$I$12:$I$111,"Yes"),"",IFERROR(SUMIFS(Assumptions!$G$12:$G$111,Assumptions!$C$12:$C$111,"&lt;="&amp;A43,Assumptions!$D$12:$D$111,"&gt;="&amp;A43,Assumptions!$I$12:$I$111,"Yes"),""))))</f>
        <v/>
      </c>
      <c r="G43" s="16">
        <f>IF(A43="","",IF(COUNTIFS(Assumptions!$C$12:$C$111,"&lt;="&amp;A43,Assumptions!$D$12:$D$111,"&gt;="&amp;A43,Assumptions!$H$12:$H$111,"Yes",Assumptions!$I$12:$I$111,"Yes")&gt;0,"Yes","No"))</f>
        <v/>
      </c>
      <c r="H43" s="16">
        <f>IF(A43="","",IFERROR(SUMIFS(Bookings!$E$7:$E$156,Bookings!$C$7:$C$156,"&lt;="&amp;A43,Bookings!$D$7:$D$156,"&gt;"&amp;A43,Bookings!$G$7:$G$156,"Confirmed")+SUMIFS(Bookings!$E$7:$E$156,Bookings!$C$7:$C$156,"&lt;="&amp;A43,Bookings!$D$7:$D$156,"&gt;"&amp;A43,Bookings!$G$7:$G$156,"Tentative"),0))</f>
        <v/>
      </c>
      <c r="I43" s="16">
        <f>IF(A43="","",IFERROR(SUMIFS(Bookings!$F$7:$F$156,Bookings!$C$7:$C$156,"&lt;="&amp;A43,Bookings!$D$7:$D$156,"&gt;"&amp;A43,Bookings!$G$7:$G$156,"Confirmed")+SUMIFS(Bookings!$F$7:$F$156,Bookings!$C$7:$C$156,"&lt;="&amp;A43,Bookings!$D$7:$D$156,"&gt;"&amp;A43,Bookings!$G$7:$G$156,"Tentative"),0))</f>
        <v/>
      </c>
      <c r="J43" s="16">
        <f>IF(OR(A43="",D43=""),"",IFERROR(D43-H43,""))</f>
        <v/>
      </c>
      <c r="K43" s="16">
        <f>IF(OR(A43="",E43=""),"",IFERROR(E43-I43,""))</f>
        <v/>
      </c>
      <c r="L43" s="21">
        <f>IF(A43="","",IF(COUNTIFS(Assumptions!$C$12:$C$111,"&lt;="&amp;A43,Assumptions!$D$12:$D$111,"&gt;="&amp;A43,Assumptions!$I$12:$I$111,"Yes")&gt;1,"Check: rule overlap",IF(OR(D43="",E43="",F43=""),"Check: rule inputs",IF(OR(J43&lt;0,K43&lt;0),"Check: over capacity",IF(OR(J43=0,K43=0),"At limit",IF(G43="Yes","Arrival blackout","Open"))))))</f>
        <v/>
      </c>
    </row>
    <row r="44">
      <c r="A44" s="33">
        <f>IF(OR(Assumptions!$B$3="",Assumptions!$B$4="",ROW()-6&gt;Assumptions!$B$4),"",Assumptions!$B$3+ROW()-7)</f>
        <v/>
      </c>
      <c r="B44" s="22">
        <f>IF(A44="","",TEXT(A44,"ddd"))</f>
        <v/>
      </c>
      <c r="C44" s="22">
        <f>IF(A44="","",IF(COUNTIFS(Assumptions!$C$12:$C$111,"&lt;="&amp;A44,Assumptions!$D$12:$D$111,"&gt;="&amp;A44,Assumptions!$I$12:$I$111,"Yes")=0,"Standard",IF(COUNTIFS(Assumptions!$C$12:$C$111,"&lt;="&amp;A44,Assumptions!$D$12:$D$111,"&gt;="&amp;A44,Assumptions!$I$12:$I$111,"Yes")=1,"Holiday rule","Multiple rules")))</f>
        <v/>
      </c>
      <c r="D44" s="14">
        <f>IF(A44="","",IF(COUNTIFS(Assumptions!$C$12:$C$111,"&lt;="&amp;A44,Assumptions!$D$12:$D$111,"&gt;="&amp;A44,Assumptions!$I$12:$I$111,"Yes")=0,Assumptions!$B$5,IF(COUNTIFS(Assumptions!$C$12:$C$111,"&lt;="&amp;A44,Assumptions!$D$12:$D$111,"&gt;="&amp;A44,Assumptions!$I$12:$I$111,"Yes",Assumptions!$E$12:$E$111,"&lt;&gt;")&lt;&gt;COUNTIFS(Assumptions!$C$12:$C$111,"&lt;="&amp;A44,Assumptions!$D$12:$D$111,"&gt;="&amp;A44,Assumptions!$I$12:$I$111,"Yes"),"",IFERROR(SUMIFS(Assumptions!$E$12:$E$111,Assumptions!$C$12:$C$111,"&lt;="&amp;A44,Assumptions!$D$12:$D$111,"&gt;="&amp;A44,Assumptions!$I$12:$I$111,"Yes"),""))))</f>
        <v/>
      </c>
      <c r="E44" s="14">
        <f>IF(A44="","",IF(COUNTIFS(Assumptions!$C$12:$C$111,"&lt;="&amp;A44,Assumptions!$D$12:$D$111,"&gt;="&amp;A44,Assumptions!$I$12:$I$111,"Yes")=0,Assumptions!$B$6,IF(COUNTIFS(Assumptions!$C$12:$C$111,"&lt;="&amp;A44,Assumptions!$D$12:$D$111,"&gt;="&amp;A44,Assumptions!$I$12:$I$111,"Yes",Assumptions!$F$12:$F$111,"&lt;&gt;")&lt;&gt;COUNTIFS(Assumptions!$C$12:$C$111,"&lt;="&amp;A44,Assumptions!$D$12:$D$111,"&gt;="&amp;A44,Assumptions!$I$12:$I$111,"Yes"),"",IFERROR(SUMIFS(Assumptions!$F$12:$F$111,Assumptions!$C$12:$C$111,"&lt;="&amp;A44,Assumptions!$D$12:$D$111,"&gt;="&amp;A44,Assumptions!$I$12:$I$111,"Yes"),""))))</f>
        <v/>
      </c>
      <c r="F44" s="14">
        <f>IF(A44="","",IF(COUNTIFS(Assumptions!$C$12:$C$111,"&lt;="&amp;A44,Assumptions!$D$12:$D$111,"&gt;="&amp;A44,Assumptions!$I$12:$I$111,"Yes")=0,Assumptions!$B$7,IF(COUNTIFS(Assumptions!$C$12:$C$111,"&lt;="&amp;A44,Assumptions!$D$12:$D$111,"&gt;="&amp;A44,Assumptions!$I$12:$I$111,"Yes",Assumptions!$G$12:$G$111,"&lt;&gt;")&lt;&gt;COUNTIFS(Assumptions!$C$12:$C$111,"&lt;="&amp;A44,Assumptions!$D$12:$D$111,"&gt;="&amp;A44,Assumptions!$I$12:$I$111,"Yes"),"",IFERROR(SUMIFS(Assumptions!$G$12:$G$111,Assumptions!$C$12:$C$111,"&lt;="&amp;A44,Assumptions!$D$12:$D$111,"&gt;="&amp;A44,Assumptions!$I$12:$I$111,"Yes"),""))))</f>
        <v/>
      </c>
      <c r="G44" s="14">
        <f>IF(A44="","",IF(COUNTIFS(Assumptions!$C$12:$C$111,"&lt;="&amp;A44,Assumptions!$D$12:$D$111,"&gt;="&amp;A44,Assumptions!$H$12:$H$111,"Yes",Assumptions!$I$12:$I$111,"Yes")&gt;0,"Yes","No"))</f>
        <v/>
      </c>
      <c r="H44" s="14">
        <f>IF(A44="","",IFERROR(SUMIFS(Bookings!$E$7:$E$156,Bookings!$C$7:$C$156,"&lt;="&amp;A44,Bookings!$D$7:$D$156,"&gt;"&amp;A44,Bookings!$G$7:$G$156,"Confirmed")+SUMIFS(Bookings!$E$7:$E$156,Bookings!$C$7:$C$156,"&lt;="&amp;A44,Bookings!$D$7:$D$156,"&gt;"&amp;A44,Bookings!$G$7:$G$156,"Tentative"),0))</f>
        <v/>
      </c>
      <c r="I44" s="14">
        <f>IF(A44="","",IFERROR(SUMIFS(Bookings!$F$7:$F$156,Bookings!$C$7:$C$156,"&lt;="&amp;A44,Bookings!$D$7:$D$156,"&gt;"&amp;A44,Bookings!$G$7:$G$156,"Confirmed")+SUMIFS(Bookings!$F$7:$F$156,Bookings!$C$7:$C$156,"&lt;="&amp;A44,Bookings!$D$7:$D$156,"&gt;"&amp;A44,Bookings!$G$7:$G$156,"Tentative"),0))</f>
        <v/>
      </c>
      <c r="J44" s="14">
        <f>IF(OR(A44="",D44=""),"",IFERROR(D44-H44,""))</f>
        <v/>
      </c>
      <c r="K44" s="14">
        <f>IF(OR(A44="",E44=""),"",IFERROR(E44-I44,""))</f>
        <v/>
      </c>
      <c r="L44" s="23">
        <f>IF(A44="","",IF(COUNTIFS(Assumptions!$C$12:$C$111,"&lt;="&amp;A44,Assumptions!$D$12:$D$111,"&gt;="&amp;A44,Assumptions!$I$12:$I$111,"Yes")&gt;1,"Check: rule overlap",IF(OR(D44="",E44="",F44=""),"Check: rule inputs",IF(OR(J44&lt;0,K44&lt;0),"Check: over capacity",IF(OR(J44=0,K44=0),"At limit",IF(G44="Yes","Arrival blackout","Open"))))))</f>
        <v/>
      </c>
    </row>
    <row r="45">
      <c r="A45" s="34">
        <f>IF(OR(Assumptions!$B$3="",Assumptions!$B$4="",ROW()-6&gt;Assumptions!$B$4),"",Assumptions!$B$3+ROW()-7)</f>
        <v/>
      </c>
      <c r="B45" s="20">
        <f>IF(A45="","",TEXT(A45,"ddd"))</f>
        <v/>
      </c>
      <c r="C45" s="20">
        <f>IF(A45="","",IF(COUNTIFS(Assumptions!$C$12:$C$111,"&lt;="&amp;A45,Assumptions!$D$12:$D$111,"&gt;="&amp;A45,Assumptions!$I$12:$I$111,"Yes")=0,"Standard",IF(COUNTIFS(Assumptions!$C$12:$C$111,"&lt;="&amp;A45,Assumptions!$D$12:$D$111,"&gt;="&amp;A45,Assumptions!$I$12:$I$111,"Yes")=1,"Holiday rule","Multiple rules")))</f>
        <v/>
      </c>
      <c r="D45" s="16">
        <f>IF(A45="","",IF(COUNTIFS(Assumptions!$C$12:$C$111,"&lt;="&amp;A45,Assumptions!$D$12:$D$111,"&gt;="&amp;A45,Assumptions!$I$12:$I$111,"Yes")=0,Assumptions!$B$5,IF(COUNTIFS(Assumptions!$C$12:$C$111,"&lt;="&amp;A45,Assumptions!$D$12:$D$111,"&gt;="&amp;A45,Assumptions!$I$12:$I$111,"Yes",Assumptions!$E$12:$E$111,"&lt;&gt;")&lt;&gt;COUNTIFS(Assumptions!$C$12:$C$111,"&lt;="&amp;A45,Assumptions!$D$12:$D$111,"&gt;="&amp;A45,Assumptions!$I$12:$I$111,"Yes"),"",IFERROR(SUMIFS(Assumptions!$E$12:$E$111,Assumptions!$C$12:$C$111,"&lt;="&amp;A45,Assumptions!$D$12:$D$111,"&gt;="&amp;A45,Assumptions!$I$12:$I$111,"Yes"),""))))</f>
        <v/>
      </c>
      <c r="E45" s="16">
        <f>IF(A45="","",IF(COUNTIFS(Assumptions!$C$12:$C$111,"&lt;="&amp;A45,Assumptions!$D$12:$D$111,"&gt;="&amp;A45,Assumptions!$I$12:$I$111,"Yes")=0,Assumptions!$B$6,IF(COUNTIFS(Assumptions!$C$12:$C$111,"&lt;="&amp;A45,Assumptions!$D$12:$D$111,"&gt;="&amp;A45,Assumptions!$I$12:$I$111,"Yes",Assumptions!$F$12:$F$111,"&lt;&gt;")&lt;&gt;COUNTIFS(Assumptions!$C$12:$C$111,"&lt;="&amp;A45,Assumptions!$D$12:$D$111,"&gt;="&amp;A45,Assumptions!$I$12:$I$111,"Yes"),"",IFERROR(SUMIFS(Assumptions!$F$12:$F$111,Assumptions!$C$12:$C$111,"&lt;="&amp;A45,Assumptions!$D$12:$D$111,"&gt;="&amp;A45,Assumptions!$I$12:$I$111,"Yes"),""))))</f>
        <v/>
      </c>
      <c r="F45" s="16">
        <f>IF(A45="","",IF(COUNTIFS(Assumptions!$C$12:$C$111,"&lt;="&amp;A45,Assumptions!$D$12:$D$111,"&gt;="&amp;A45,Assumptions!$I$12:$I$111,"Yes")=0,Assumptions!$B$7,IF(COUNTIFS(Assumptions!$C$12:$C$111,"&lt;="&amp;A45,Assumptions!$D$12:$D$111,"&gt;="&amp;A45,Assumptions!$I$12:$I$111,"Yes",Assumptions!$G$12:$G$111,"&lt;&gt;")&lt;&gt;COUNTIFS(Assumptions!$C$12:$C$111,"&lt;="&amp;A45,Assumptions!$D$12:$D$111,"&gt;="&amp;A45,Assumptions!$I$12:$I$111,"Yes"),"",IFERROR(SUMIFS(Assumptions!$G$12:$G$111,Assumptions!$C$12:$C$111,"&lt;="&amp;A45,Assumptions!$D$12:$D$111,"&gt;="&amp;A45,Assumptions!$I$12:$I$111,"Yes"),""))))</f>
        <v/>
      </c>
      <c r="G45" s="16">
        <f>IF(A45="","",IF(COUNTIFS(Assumptions!$C$12:$C$111,"&lt;="&amp;A45,Assumptions!$D$12:$D$111,"&gt;="&amp;A45,Assumptions!$H$12:$H$111,"Yes",Assumptions!$I$12:$I$111,"Yes")&gt;0,"Yes","No"))</f>
        <v/>
      </c>
      <c r="H45" s="16">
        <f>IF(A45="","",IFERROR(SUMIFS(Bookings!$E$7:$E$156,Bookings!$C$7:$C$156,"&lt;="&amp;A45,Bookings!$D$7:$D$156,"&gt;"&amp;A45,Bookings!$G$7:$G$156,"Confirmed")+SUMIFS(Bookings!$E$7:$E$156,Bookings!$C$7:$C$156,"&lt;="&amp;A45,Bookings!$D$7:$D$156,"&gt;"&amp;A45,Bookings!$G$7:$G$156,"Tentative"),0))</f>
        <v/>
      </c>
      <c r="I45" s="16">
        <f>IF(A45="","",IFERROR(SUMIFS(Bookings!$F$7:$F$156,Bookings!$C$7:$C$156,"&lt;="&amp;A45,Bookings!$D$7:$D$156,"&gt;"&amp;A45,Bookings!$G$7:$G$156,"Confirmed")+SUMIFS(Bookings!$F$7:$F$156,Bookings!$C$7:$C$156,"&lt;="&amp;A45,Bookings!$D$7:$D$156,"&gt;"&amp;A45,Bookings!$G$7:$G$156,"Tentative"),0))</f>
        <v/>
      </c>
      <c r="J45" s="16">
        <f>IF(OR(A45="",D45=""),"",IFERROR(D45-H45,""))</f>
        <v/>
      </c>
      <c r="K45" s="16">
        <f>IF(OR(A45="",E45=""),"",IFERROR(E45-I45,""))</f>
        <v/>
      </c>
      <c r="L45" s="21">
        <f>IF(A45="","",IF(COUNTIFS(Assumptions!$C$12:$C$111,"&lt;="&amp;A45,Assumptions!$D$12:$D$111,"&gt;="&amp;A45,Assumptions!$I$12:$I$111,"Yes")&gt;1,"Check: rule overlap",IF(OR(D45="",E45="",F45=""),"Check: rule inputs",IF(OR(J45&lt;0,K45&lt;0),"Check: over capacity",IF(OR(J45=0,K45=0),"At limit",IF(G45="Yes","Arrival blackout","Open"))))))</f>
        <v/>
      </c>
    </row>
    <row r="46">
      <c r="A46" s="33">
        <f>IF(OR(Assumptions!$B$3="",Assumptions!$B$4="",ROW()-6&gt;Assumptions!$B$4),"",Assumptions!$B$3+ROW()-7)</f>
        <v/>
      </c>
      <c r="B46" s="22">
        <f>IF(A46="","",TEXT(A46,"ddd"))</f>
        <v/>
      </c>
      <c r="C46" s="22">
        <f>IF(A46="","",IF(COUNTIFS(Assumptions!$C$12:$C$111,"&lt;="&amp;A46,Assumptions!$D$12:$D$111,"&gt;="&amp;A46,Assumptions!$I$12:$I$111,"Yes")=0,"Standard",IF(COUNTIFS(Assumptions!$C$12:$C$111,"&lt;="&amp;A46,Assumptions!$D$12:$D$111,"&gt;="&amp;A46,Assumptions!$I$12:$I$111,"Yes")=1,"Holiday rule","Multiple rules")))</f>
        <v/>
      </c>
      <c r="D46" s="14">
        <f>IF(A46="","",IF(COUNTIFS(Assumptions!$C$12:$C$111,"&lt;="&amp;A46,Assumptions!$D$12:$D$111,"&gt;="&amp;A46,Assumptions!$I$12:$I$111,"Yes")=0,Assumptions!$B$5,IF(COUNTIFS(Assumptions!$C$12:$C$111,"&lt;="&amp;A46,Assumptions!$D$12:$D$111,"&gt;="&amp;A46,Assumptions!$I$12:$I$111,"Yes",Assumptions!$E$12:$E$111,"&lt;&gt;")&lt;&gt;COUNTIFS(Assumptions!$C$12:$C$111,"&lt;="&amp;A46,Assumptions!$D$12:$D$111,"&gt;="&amp;A46,Assumptions!$I$12:$I$111,"Yes"),"",IFERROR(SUMIFS(Assumptions!$E$12:$E$111,Assumptions!$C$12:$C$111,"&lt;="&amp;A46,Assumptions!$D$12:$D$111,"&gt;="&amp;A46,Assumptions!$I$12:$I$111,"Yes"),""))))</f>
        <v/>
      </c>
      <c r="E46" s="14">
        <f>IF(A46="","",IF(COUNTIFS(Assumptions!$C$12:$C$111,"&lt;="&amp;A46,Assumptions!$D$12:$D$111,"&gt;="&amp;A46,Assumptions!$I$12:$I$111,"Yes")=0,Assumptions!$B$6,IF(COUNTIFS(Assumptions!$C$12:$C$111,"&lt;="&amp;A46,Assumptions!$D$12:$D$111,"&gt;="&amp;A46,Assumptions!$I$12:$I$111,"Yes",Assumptions!$F$12:$F$111,"&lt;&gt;")&lt;&gt;COUNTIFS(Assumptions!$C$12:$C$111,"&lt;="&amp;A46,Assumptions!$D$12:$D$111,"&gt;="&amp;A46,Assumptions!$I$12:$I$111,"Yes"),"",IFERROR(SUMIFS(Assumptions!$F$12:$F$111,Assumptions!$C$12:$C$111,"&lt;="&amp;A46,Assumptions!$D$12:$D$111,"&gt;="&amp;A46,Assumptions!$I$12:$I$111,"Yes"),""))))</f>
        <v/>
      </c>
      <c r="F46" s="14">
        <f>IF(A46="","",IF(COUNTIFS(Assumptions!$C$12:$C$111,"&lt;="&amp;A46,Assumptions!$D$12:$D$111,"&gt;="&amp;A46,Assumptions!$I$12:$I$111,"Yes")=0,Assumptions!$B$7,IF(COUNTIFS(Assumptions!$C$12:$C$111,"&lt;="&amp;A46,Assumptions!$D$12:$D$111,"&gt;="&amp;A46,Assumptions!$I$12:$I$111,"Yes",Assumptions!$G$12:$G$111,"&lt;&gt;")&lt;&gt;COUNTIFS(Assumptions!$C$12:$C$111,"&lt;="&amp;A46,Assumptions!$D$12:$D$111,"&gt;="&amp;A46,Assumptions!$I$12:$I$111,"Yes"),"",IFERROR(SUMIFS(Assumptions!$G$12:$G$111,Assumptions!$C$12:$C$111,"&lt;="&amp;A46,Assumptions!$D$12:$D$111,"&gt;="&amp;A46,Assumptions!$I$12:$I$111,"Yes"),""))))</f>
        <v/>
      </c>
      <c r="G46" s="14">
        <f>IF(A46="","",IF(COUNTIFS(Assumptions!$C$12:$C$111,"&lt;="&amp;A46,Assumptions!$D$12:$D$111,"&gt;="&amp;A46,Assumptions!$H$12:$H$111,"Yes",Assumptions!$I$12:$I$111,"Yes")&gt;0,"Yes","No"))</f>
        <v/>
      </c>
      <c r="H46" s="14">
        <f>IF(A46="","",IFERROR(SUMIFS(Bookings!$E$7:$E$156,Bookings!$C$7:$C$156,"&lt;="&amp;A46,Bookings!$D$7:$D$156,"&gt;"&amp;A46,Bookings!$G$7:$G$156,"Confirmed")+SUMIFS(Bookings!$E$7:$E$156,Bookings!$C$7:$C$156,"&lt;="&amp;A46,Bookings!$D$7:$D$156,"&gt;"&amp;A46,Bookings!$G$7:$G$156,"Tentative"),0))</f>
        <v/>
      </c>
      <c r="I46" s="14">
        <f>IF(A46="","",IFERROR(SUMIFS(Bookings!$F$7:$F$156,Bookings!$C$7:$C$156,"&lt;="&amp;A46,Bookings!$D$7:$D$156,"&gt;"&amp;A46,Bookings!$G$7:$G$156,"Confirmed")+SUMIFS(Bookings!$F$7:$F$156,Bookings!$C$7:$C$156,"&lt;="&amp;A46,Bookings!$D$7:$D$156,"&gt;"&amp;A46,Bookings!$G$7:$G$156,"Tentative"),0))</f>
        <v/>
      </c>
      <c r="J46" s="14">
        <f>IF(OR(A46="",D46=""),"",IFERROR(D46-H46,""))</f>
        <v/>
      </c>
      <c r="K46" s="14">
        <f>IF(OR(A46="",E46=""),"",IFERROR(E46-I46,""))</f>
        <v/>
      </c>
      <c r="L46" s="23">
        <f>IF(A46="","",IF(COUNTIFS(Assumptions!$C$12:$C$111,"&lt;="&amp;A46,Assumptions!$D$12:$D$111,"&gt;="&amp;A46,Assumptions!$I$12:$I$111,"Yes")&gt;1,"Check: rule overlap",IF(OR(D46="",E46="",F46=""),"Check: rule inputs",IF(OR(J46&lt;0,K46&lt;0),"Check: over capacity",IF(OR(J46=0,K46=0),"At limit",IF(G46="Yes","Arrival blackout","Open"))))))</f>
        <v/>
      </c>
    </row>
    <row r="47">
      <c r="A47" s="34">
        <f>IF(OR(Assumptions!$B$3="",Assumptions!$B$4="",ROW()-6&gt;Assumptions!$B$4),"",Assumptions!$B$3+ROW()-7)</f>
        <v/>
      </c>
      <c r="B47" s="20">
        <f>IF(A47="","",TEXT(A47,"ddd"))</f>
        <v/>
      </c>
      <c r="C47" s="20">
        <f>IF(A47="","",IF(COUNTIFS(Assumptions!$C$12:$C$111,"&lt;="&amp;A47,Assumptions!$D$12:$D$111,"&gt;="&amp;A47,Assumptions!$I$12:$I$111,"Yes")=0,"Standard",IF(COUNTIFS(Assumptions!$C$12:$C$111,"&lt;="&amp;A47,Assumptions!$D$12:$D$111,"&gt;="&amp;A47,Assumptions!$I$12:$I$111,"Yes")=1,"Holiday rule","Multiple rules")))</f>
        <v/>
      </c>
      <c r="D47" s="16">
        <f>IF(A47="","",IF(COUNTIFS(Assumptions!$C$12:$C$111,"&lt;="&amp;A47,Assumptions!$D$12:$D$111,"&gt;="&amp;A47,Assumptions!$I$12:$I$111,"Yes")=0,Assumptions!$B$5,IF(COUNTIFS(Assumptions!$C$12:$C$111,"&lt;="&amp;A47,Assumptions!$D$12:$D$111,"&gt;="&amp;A47,Assumptions!$I$12:$I$111,"Yes",Assumptions!$E$12:$E$111,"&lt;&gt;")&lt;&gt;COUNTIFS(Assumptions!$C$12:$C$111,"&lt;="&amp;A47,Assumptions!$D$12:$D$111,"&gt;="&amp;A47,Assumptions!$I$12:$I$111,"Yes"),"",IFERROR(SUMIFS(Assumptions!$E$12:$E$111,Assumptions!$C$12:$C$111,"&lt;="&amp;A47,Assumptions!$D$12:$D$111,"&gt;="&amp;A47,Assumptions!$I$12:$I$111,"Yes"),""))))</f>
        <v/>
      </c>
      <c r="E47" s="16">
        <f>IF(A47="","",IF(COUNTIFS(Assumptions!$C$12:$C$111,"&lt;="&amp;A47,Assumptions!$D$12:$D$111,"&gt;="&amp;A47,Assumptions!$I$12:$I$111,"Yes")=0,Assumptions!$B$6,IF(COUNTIFS(Assumptions!$C$12:$C$111,"&lt;="&amp;A47,Assumptions!$D$12:$D$111,"&gt;="&amp;A47,Assumptions!$I$12:$I$111,"Yes",Assumptions!$F$12:$F$111,"&lt;&gt;")&lt;&gt;COUNTIFS(Assumptions!$C$12:$C$111,"&lt;="&amp;A47,Assumptions!$D$12:$D$111,"&gt;="&amp;A47,Assumptions!$I$12:$I$111,"Yes"),"",IFERROR(SUMIFS(Assumptions!$F$12:$F$111,Assumptions!$C$12:$C$111,"&lt;="&amp;A47,Assumptions!$D$12:$D$111,"&gt;="&amp;A47,Assumptions!$I$12:$I$111,"Yes"),""))))</f>
        <v/>
      </c>
      <c r="F47" s="16">
        <f>IF(A47="","",IF(COUNTIFS(Assumptions!$C$12:$C$111,"&lt;="&amp;A47,Assumptions!$D$12:$D$111,"&gt;="&amp;A47,Assumptions!$I$12:$I$111,"Yes")=0,Assumptions!$B$7,IF(COUNTIFS(Assumptions!$C$12:$C$111,"&lt;="&amp;A47,Assumptions!$D$12:$D$111,"&gt;="&amp;A47,Assumptions!$I$12:$I$111,"Yes",Assumptions!$G$12:$G$111,"&lt;&gt;")&lt;&gt;COUNTIFS(Assumptions!$C$12:$C$111,"&lt;="&amp;A47,Assumptions!$D$12:$D$111,"&gt;="&amp;A47,Assumptions!$I$12:$I$111,"Yes"),"",IFERROR(SUMIFS(Assumptions!$G$12:$G$111,Assumptions!$C$12:$C$111,"&lt;="&amp;A47,Assumptions!$D$12:$D$111,"&gt;="&amp;A47,Assumptions!$I$12:$I$111,"Yes"),""))))</f>
        <v/>
      </c>
      <c r="G47" s="16">
        <f>IF(A47="","",IF(COUNTIFS(Assumptions!$C$12:$C$111,"&lt;="&amp;A47,Assumptions!$D$12:$D$111,"&gt;="&amp;A47,Assumptions!$H$12:$H$111,"Yes",Assumptions!$I$12:$I$111,"Yes")&gt;0,"Yes","No"))</f>
        <v/>
      </c>
      <c r="H47" s="16">
        <f>IF(A47="","",IFERROR(SUMIFS(Bookings!$E$7:$E$156,Bookings!$C$7:$C$156,"&lt;="&amp;A47,Bookings!$D$7:$D$156,"&gt;"&amp;A47,Bookings!$G$7:$G$156,"Confirmed")+SUMIFS(Bookings!$E$7:$E$156,Bookings!$C$7:$C$156,"&lt;="&amp;A47,Bookings!$D$7:$D$156,"&gt;"&amp;A47,Bookings!$G$7:$G$156,"Tentative"),0))</f>
        <v/>
      </c>
      <c r="I47" s="16">
        <f>IF(A47="","",IFERROR(SUMIFS(Bookings!$F$7:$F$156,Bookings!$C$7:$C$156,"&lt;="&amp;A47,Bookings!$D$7:$D$156,"&gt;"&amp;A47,Bookings!$G$7:$G$156,"Confirmed")+SUMIFS(Bookings!$F$7:$F$156,Bookings!$C$7:$C$156,"&lt;="&amp;A47,Bookings!$D$7:$D$156,"&gt;"&amp;A47,Bookings!$G$7:$G$156,"Tentative"),0))</f>
        <v/>
      </c>
      <c r="J47" s="16">
        <f>IF(OR(A47="",D47=""),"",IFERROR(D47-H47,""))</f>
        <v/>
      </c>
      <c r="K47" s="16">
        <f>IF(OR(A47="",E47=""),"",IFERROR(E47-I47,""))</f>
        <v/>
      </c>
      <c r="L47" s="21">
        <f>IF(A47="","",IF(COUNTIFS(Assumptions!$C$12:$C$111,"&lt;="&amp;A47,Assumptions!$D$12:$D$111,"&gt;="&amp;A47,Assumptions!$I$12:$I$111,"Yes")&gt;1,"Check: rule overlap",IF(OR(D47="",E47="",F47=""),"Check: rule inputs",IF(OR(J47&lt;0,K47&lt;0),"Check: over capacity",IF(OR(J47=0,K47=0),"At limit",IF(G47="Yes","Arrival blackout","Open"))))))</f>
        <v/>
      </c>
    </row>
    <row r="48">
      <c r="A48" s="33">
        <f>IF(OR(Assumptions!$B$3="",Assumptions!$B$4="",ROW()-6&gt;Assumptions!$B$4),"",Assumptions!$B$3+ROW()-7)</f>
        <v/>
      </c>
      <c r="B48" s="22">
        <f>IF(A48="","",TEXT(A48,"ddd"))</f>
        <v/>
      </c>
      <c r="C48" s="22">
        <f>IF(A48="","",IF(COUNTIFS(Assumptions!$C$12:$C$111,"&lt;="&amp;A48,Assumptions!$D$12:$D$111,"&gt;="&amp;A48,Assumptions!$I$12:$I$111,"Yes")=0,"Standard",IF(COUNTIFS(Assumptions!$C$12:$C$111,"&lt;="&amp;A48,Assumptions!$D$12:$D$111,"&gt;="&amp;A48,Assumptions!$I$12:$I$111,"Yes")=1,"Holiday rule","Multiple rules")))</f>
        <v/>
      </c>
      <c r="D48" s="14">
        <f>IF(A48="","",IF(COUNTIFS(Assumptions!$C$12:$C$111,"&lt;="&amp;A48,Assumptions!$D$12:$D$111,"&gt;="&amp;A48,Assumptions!$I$12:$I$111,"Yes")=0,Assumptions!$B$5,IF(COUNTIFS(Assumptions!$C$12:$C$111,"&lt;="&amp;A48,Assumptions!$D$12:$D$111,"&gt;="&amp;A48,Assumptions!$I$12:$I$111,"Yes",Assumptions!$E$12:$E$111,"&lt;&gt;")&lt;&gt;COUNTIFS(Assumptions!$C$12:$C$111,"&lt;="&amp;A48,Assumptions!$D$12:$D$111,"&gt;="&amp;A48,Assumptions!$I$12:$I$111,"Yes"),"",IFERROR(SUMIFS(Assumptions!$E$12:$E$111,Assumptions!$C$12:$C$111,"&lt;="&amp;A48,Assumptions!$D$12:$D$111,"&gt;="&amp;A48,Assumptions!$I$12:$I$111,"Yes"),""))))</f>
        <v/>
      </c>
      <c r="E48" s="14">
        <f>IF(A48="","",IF(COUNTIFS(Assumptions!$C$12:$C$111,"&lt;="&amp;A48,Assumptions!$D$12:$D$111,"&gt;="&amp;A48,Assumptions!$I$12:$I$111,"Yes")=0,Assumptions!$B$6,IF(COUNTIFS(Assumptions!$C$12:$C$111,"&lt;="&amp;A48,Assumptions!$D$12:$D$111,"&gt;="&amp;A48,Assumptions!$I$12:$I$111,"Yes",Assumptions!$F$12:$F$111,"&lt;&gt;")&lt;&gt;COUNTIFS(Assumptions!$C$12:$C$111,"&lt;="&amp;A48,Assumptions!$D$12:$D$111,"&gt;="&amp;A48,Assumptions!$I$12:$I$111,"Yes"),"",IFERROR(SUMIFS(Assumptions!$F$12:$F$111,Assumptions!$C$12:$C$111,"&lt;="&amp;A48,Assumptions!$D$12:$D$111,"&gt;="&amp;A48,Assumptions!$I$12:$I$111,"Yes"),""))))</f>
        <v/>
      </c>
      <c r="F48" s="14">
        <f>IF(A48="","",IF(COUNTIFS(Assumptions!$C$12:$C$111,"&lt;="&amp;A48,Assumptions!$D$12:$D$111,"&gt;="&amp;A48,Assumptions!$I$12:$I$111,"Yes")=0,Assumptions!$B$7,IF(COUNTIFS(Assumptions!$C$12:$C$111,"&lt;="&amp;A48,Assumptions!$D$12:$D$111,"&gt;="&amp;A48,Assumptions!$I$12:$I$111,"Yes",Assumptions!$G$12:$G$111,"&lt;&gt;")&lt;&gt;COUNTIFS(Assumptions!$C$12:$C$111,"&lt;="&amp;A48,Assumptions!$D$12:$D$111,"&gt;="&amp;A48,Assumptions!$I$12:$I$111,"Yes"),"",IFERROR(SUMIFS(Assumptions!$G$12:$G$111,Assumptions!$C$12:$C$111,"&lt;="&amp;A48,Assumptions!$D$12:$D$111,"&gt;="&amp;A48,Assumptions!$I$12:$I$111,"Yes"),""))))</f>
        <v/>
      </c>
      <c r="G48" s="14">
        <f>IF(A48="","",IF(COUNTIFS(Assumptions!$C$12:$C$111,"&lt;="&amp;A48,Assumptions!$D$12:$D$111,"&gt;="&amp;A48,Assumptions!$H$12:$H$111,"Yes",Assumptions!$I$12:$I$111,"Yes")&gt;0,"Yes","No"))</f>
        <v/>
      </c>
      <c r="H48" s="14">
        <f>IF(A48="","",IFERROR(SUMIFS(Bookings!$E$7:$E$156,Bookings!$C$7:$C$156,"&lt;="&amp;A48,Bookings!$D$7:$D$156,"&gt;"&amp;A48,Bookings!$G$7:$G$156,"Confirmed")+SUMIFS(Bookings!$E$7:$E$156,Bookings!$C$7:$C$156,"&lt;="&amp;A48,Bookings!$D$7:$D$156,"&gt;"&amp;A48,Bookings!$G$7:$G$156,"Tentative"),0))</f>
        <v/>
      </c>
      <c r="I48" s="14">
        <f>IF(A48="","",IFERROR(SUMIFS(Bookings!$F$7:$F$156,Bookings!$C$7:$C$156,"&lt;="&amp;A48,Bookings!$D$7:$D$156,"&gt;"&amp;A48,Bookings!$G$7:$G$156,"Confirmed")+SUMIFS(Bookings!$F$7:$F$156,Bookings!$C$7:$C$156,"&lt;="&amp;A48,Bookings!$D$7:$D$156,"&gt;"&amp;A48,Bookings!$G$7:$G$156,"Tentative"),0))</f>
        <v/>
      </c>
      <c r="J48" s="14">
        <f>IF(OR(A48="",D48=""),"",IFERROR(D48-H48,""))</f>
        <v/>
      </c>
      <c r="K48" s="14">
        <f>IF(OR(A48="",E48=""),"",IFERROR(E48-I48,""))</f>
        <v/>
      </c>
      <c r="L48" s="23">
        <f>IF(A48="","",IF(COUNTIFS(Assumptions!$C$12:$C$111,"&lt;="&amp;A48,Assumptions!$D$12:$D$111,"&gt;="&amp;A48,Assumptions!$I$12:$I$111,"Yes")&gt;1,"Check: rule overlap",IF(OR(D48="",E48="",F48=""),"Check: rule inputs",IF(OR(J48&lt;0,K48&lt;0),"Check: over capacity",IF(OR(J48=0,K48=0),"At limit",IF(G48="Yes","Arrival blackout","Open"))))))</f>
        <v/>
      </c>
    </row>
    <row r="49">
      <c r="A49" s="34">
        <f>IF(OR(Assumptions!$B$3="",Assumptions!$B$4="",ROW()-6&gt;Assumptions!$B$4),"",Assumptions!$B$3+ROW()-7)</f>
        <v/>
      </c>
      <c r="B49" s="20">
        <f>IF(A49="","",TEXT(A49,"ddd"))</f>
        <v/>
      </c>
      <c r="C49" s="20">
        <f>IF(A49="","",IF(COUNTIFS(Assumptions!$C$12:$C$111,"&lt;="&amp;A49,Assumptions!$D$12:$D$111,"&gt;="&amp;A49,Assumptions!$I$12:$I$111,"Yes")=0,"Standard",IF(COUNTIFS(Assumptions!$C$12:$C$111,"&lt;="&amp;A49,Assumptions!$D$12:$D$111,"&gt;="&amp;A49,Assumptions!$I$12:$I$111,"Yes")=1,"Holiday rule","Multiple rules")))</f>
        <v/>
      </c>
      <c r="D49" s="16">
        <f>IF(A49="","",IF(COUNTIFS(Assumptions!$C$12:$C$111,"&lt;="&amp;A49,Assumptions!$D$12:$D$111,"&gt;="&amp;A49,Assumptions!$I$12:$I$111,"Yes")=0,Assumptions!$B$5,IF(COUNTIFS(Assumptions!$C$12:$C$111,"&lt;="&amp;A49,Assumptions!$D$12:$D$111,"&gt;="&amp;A49,Assumptions!$I$12:$I$111,"Yes",Assumptions!$E$12:$E$111,"&lt;&gt;")&lt;&gt;COUNTIFS(Assumptions!$C$12:$C$111,"&lt;="&amp;A49,Assumptions!$D$12:$D$111,"&gt;="&amp;A49,Assumptions!$I$12:$I$111,"Yes"),"",IFERROR(SUMIFS(Assumptions!$E$12:$E$111,Assumptions!$C$12:$C$111,"&lt;="&amp;A49,Assumptions!$D$12:$D$111,"&gt;="&amp;A49,Assumptions!$I$12:$I$111,"Yes"),""))))</f>
        <v/>
      </c>
      <c r="E49" s="16">
        <f>IF(A49="","",IF(COUNTIFS(Assumptions!$C$12:$C$111,"&lt;="&amp;A49,Assumptions!$D$12:$D$111,"&gt;="&amp;A49,Assumptions!$I$12:$I$111,"Yes")=0,Assumptions!$B$6,IF(COUNTIFS(Assumptions!$C$12:$C$111,"&lt;="&amp;A49,Assumptions!$D$12:$D$111,"&gt;="&amp;A49,Assumptions!$I$12:$I$111,"Yes",Assumptions!$F$12:$F$111,"&lt;&gt;")&lt;&gt;COUNTIFS(Assumptions!$C$12:$C$111,"&lt;="&amp;A49,Assumptions!$D$12:$D$111,"&gt;="&amp;A49,Assumptions!$I$12:$I$111,"Yes"),"",IFERROR(SUMIFS(Assumptions!$F$12:$F$111,Assumptions!$C$12:$C$111,"&lt;="&amp;A49,Assumptions!$D$12:$D$111,"&gt;="&amp;A49,Assumptions!$I$12:$I$111,"Yes"),""))))</f>
        <v/>
      </c>
      <c r="F49" s="16">
        <f>IF(A49="","",IF(COUNTIFS(Assumptions!$C$12:$C$111,"&lt;="&amp;A49,Assumptions!$D$12:$D$111,"&gt;="&amp;A49,Assumptions!$I$12:$I$111,"Yes")=0,Assumptions!$B$7,IF(COUNTIFS(Assumptions!$C$12:$C$111,"&lt;="&amp;A49,Assumptions!$D$12:$D$111,"&gt;="&amp;A49,Assumptions!$I$12:$I$111,"Yes",Assumptions!$G$12:$G$111,"&lt;&gt;")&lt;&gt;COUNTIFS(Assumptions!$C$12:$C$111,"&lt;="&amp;A49,Assumptions!$D$12:$D$111,"&gt;="&amp;A49,Assumptions!$I$12:$I$111,"Yes"),"",IFERROR(SUMIFS(Assumptions!$G$12:$G$111,Assumptions!$C$12:$C$111,"&lt;="&amp;A49,Assumptions!$D$12:$D$111,"&gt;="&amp;A49,Assumptions!$I$12:$I$111,"Yes"),""))))</f>
        <v/>
      </c>
      <c r="G49" s="16">
        <f>IF(A49="","",IF(COUNTIFS(Assumptions!$C$12:$C$111,"&lt;="&amp;A49,Assumptions!$D$12:$D$111,"&gt;="&amp;A49,Assumptions!$H$12:$H$111,"Yes",Assumptions!$I$12:$I$111,"Yes")&gt;0,"Yes","No"))</f>
        <v/>
      </c>
      <c r="H49" s="16">
        <f>IF(A49="","",IFERROR(SUMIFS(Bookings!$E$7:$E$156,Bookings!$C$7:$C$156,"&lt;="&amp;A49,Bookings!$D$7:$D$156,"&gt;"&amp;A49,Bookings!$G$7:$G$156,"Confirmed")+SUMIFS(Bookings!$E$7:$E$156,Bookings!$C$7:$C$156,"&lt;="&amp;A49,Bookings!$D$7:$D$156,"&gt;"&amp;A49,Bookings!$G$7:$G$156,"Tentative"),0))</f>
        <v/>
      </c>
      <c r="I49" s="16">
        <f>IF(A49="","",IFERROR(SUMIFS(Bookings!$F$7:$F$156,Bookings!$C$7:$C$156,"&lt;="&amp;A49,Bookings!$D$7:$D$156,"&gt;"&amp;A49,Bookings!$G$7:$G$156,"Confirmed")+SUMIFS(Bookings!$F$7:$F$156,Bookings!$C$7:$C$156,"&lt;="&amp;A49,Bookings!$D$7:$D$156,"&gt;"&amp;A49,Bookings!$G$7:$G$156,"Tentative"),0))</f>
        <v/>
      </c>
      <c r="J49" s="16">
        <f>IF(OR(A49="",D49=""),"",IFERROR(D49-H49,""))</f>
        <v/>
      </c>
      <c r="K49" s="16">
        <f>IF(OR(A49="",E49=""),"",IFERROR(E49-I49,""))</f>
        <v/>
      </c>
      <c r="L49" s="21">
        <f>IF(A49="","",IF(COUNTIFS(Assumptions!$C$12:$C$111,"&lt;="&amp;A49,Assumptions!$D$12:$D$111,"&gt;="&amp;A49,Assumptions!$I$12:$I$111,"Yes")&gt;1,"Check: rule overlap",IF(OR(D49="",E49="",F49=""),"Check: rule inputs",IF(OR(J49&lt;0,K49&lt;0),"Check: over capacity",IF(OR(J49=0,K49=0),"At limit",IF(G49="Yes","Arrival blackout","Open"))))))</f>
        <v/>
      </c>
    </row>
    <row r="50">
      <c r="A50" s="33">
        <f>IF(OR(Assumptions!$B$3="",Assumptions!$B$4="",ROW()-6&gt;Assumptions!$B$4),"",Assumptions!$B$3+ROW()-7)</f>
        <v/>
      </c>
      <c r="B50" s="22">
        <f>IF(A50="","",TEXT(A50,"ddd"))</f>
        <v/>
      </c>
      <c r="C50" s="22">
        <f>IF(A50="","",IF(COUNTIFS(Assumptions!$C$12:$C$111,"&lt;="&amp;A50,Assumptions!$D$12:$D$111,"&gt;="&amp;A50,Assumptions!$I$12:$I$111,"Yes")=0,"Standard",IF(COUNTIFS(Assumptions!$C$12:$C$111,"&lt;="&amp;A50,Assumptions!$D$12:$D$111,"&gt;="&amp;A50,Assumptions!$I$12:$I$111,"Yes")=1,"Holiday rule","Multiple rules")))</f>
        <v/>
      </c>
      <c r="D50" s="14">
        <f>IF(A50="","",IF(COUNTIFS(Assumptions!$C$12:$C$111,"&lt;="&amp;A50,Assumptions!$D$12:$D$111,"&gt;="&amp;A50,Assumptions!$I$12:$I$111,"Yes")=0,Assumptions!$B$5,IF(COUNTIFS(Assumptions!$C$12:$C$111,"&lt;="&amp;A50,Assumptions!$D$12:$D$111,"&gt;="&amp;A50,Assumptions!$I$12:$I$111,"Yes",Assumptions!$E$12:$E$111,"&lt;&gt;")&lt;&gt;COUNTIFS(Assumptions!$C$12:$C$111,"&lt;="&amp;A50,Assumptions!$D$12:$D$111,"&gt;="&amp;A50,Assumptions!$I$12:$I$111,"Yes"),"",IFERROR(SUMIFS(Assumptions!$E$12:$E$111,Assumptions!$C$12:$C$111,"&lt;="&amp;A50,Assumptions!$D$12:$D$111,"&gt;="&amp;A50,Assumptions!$I$12:$I$111,"Yes"),""))))</f>
        <v/>
      </c>
      <c r="E50" s="14">
        <f>IF(A50="","",IF(COUNTIFS(Assumptions!$C$12:$C$111,"&lt;="&amp;A50,Assumptions!$D$12:$D$111,"&gt;="&amp;A50,Assumptions!$I$12:$I$111,"Yes")=0,Assumptions!$B$6,IF(COUNTIFS(Assumptions!$C$12:$C$111,"&lt;="&amp;A50,Assumptions!$D$12:$D$111,"&gt;="&amp;A50,Assumptions!$I$12:$I$111,"Yes",Assumptions!$F$12:$F$111,"&lt;&gt;")&lt;&gt;COUNTIFS(Assumptions!$C$12:$C$111,"&lt;="&amp;A50,Assumptions!$D$12:$D$111,"&gt;="&amp;A50,Assumptions!$I$12:$I$111,"Yes"),"",IFERROR(SUMIFS(Assumptions!$F$12:$F$111,Assumptions!$C$12:$C$111,"&lt;="&amp;A50,Assumptions!$D$12:$D$111,"&gt;="&amp;A50,Assumptions!$I$12:$I$111,"Yes"),""))))</f>
        <v/>
      </c>
      <c r="F50" s="14">
        <f>IF(A50="","",IF(COUNTIFS(Assumptions!$C$12:$C$111,"&lt;="&amp;A50,Assumptions!$D$12:$D$111,"&gt;="&amp;A50,Assumptions!$I$12:$I$111,"Yes")=0,Assumptions!$B$7,IF(COUNTIFS(Assumptions!$C$12:$C$111,"&lt;="&amp;A50,Assumptions!$D$12:$D$111,"&gt;="&amp;A50,Assumptions!$I$12:$I$111,"Yes",Assumptions!$G$12:$G$111,"&lt;&gt;")&lt;&gt;COUNTIFS(Assumptions!$C$12:$C$111,"&lt;="&amp;A50,Assumptions!$D$12:$D$111,"&gt;="&amp;A50,Assumptions!$I$12:$I$111,"Yes"),"",IFERROR(SUMIFS(Assumptions!$G$12:$G$111,Assumptions!$C$12:$C$111,"&lt;="&amp;A50,Assumptions!$D$12:$D$111,"&gt;="&amp;A50,Assumptions!$I$12:$I$111,"Yes"),""))))</f>
        <v/>
      </c>
      <c r="G50" s="14">
        <f>IF(A50="","",IF(COUNTIFS(Assumptions!$C$12:$C$111,"&lt;="&amp;A50,Assumptions!$D$12:$D$111,"&gt;="&amp;A50,Assumptions!$H$12:$H$111,"Yes",Assumptions!$I$12:$I$111,"Yes")&gt;0,"Yes","No"))</f>
        <v/>
      </c>
      <c r="H50" s="14">
        <f>IF(A50="","",IFERROR(SUMIFS(Bookings!$E$7:$E$156,Bookings!$C$7:$C$156,"&lt;="&amp;A50,Bookings!$D$7:$D$156,"&gt;"&amp;A50,Bookings!$G$7:$G$156,"Confirmed")+SUMIFS(Bookings!$E$7:$E$156,Bookings!$C$7:$C$156,"&lt;="&amp;A50,Bookings!$D$7:$D$156,"&gt;"&amp;A50,Bookings!$G$7:$G$156,"Tentative"),0))</f>
        <v/>
      </c>
      <c r="I50" s="14">
        <f>IF(A50="","",IFERROR(SUMIFS(Bookings!$F$7:$F$156,Bookings!$C$7:$C$156,"&lt;="&amp;A50,Bookings!$D$7:$D$156,"&gt;"&amp;A50,Bookings!$G$7:$G$156,"Confirmed")+SUMIFS(Bookings!$F$7:$F$156,Bookings!$C$7:$C$156,"&lt;="&amp;A50,Bookings!$D$7:$D$156,"&gt;"&amp;A50,Bookings!$G$7:$G$156,"Tentative"),0))</f>
        <v/>
      </c>
      <c r="J50" s="14">
        <f>IF(OR(A50="",D50=""),"",IFERROR(D50-H50,""))</f>
        <v/>
      </c>
      <c r="K50" s="14">
        <f>IF(OR(A50="",E50=""),"",IFERROR(E50-I50,""))</f>
        <v/>
      </c>
      <c r="L50" s="23">
        <f>IF(A50="","",IF(COUNTIFS(Assumptions!$C$12:$C$111,"&lt;="&amp;A50,Assumptions!$D$12:$D$111,"&gt;="&amp;A50,Assumptions!$I$12:$I$111,"Yes")&gt;1,"Check: rule overlap",IF(OR(D50="",E50="",F50=""),"Check: rule inputs",IF(OR(J50&lt;0,K50&lt;0),"Check: over capacity",IF(OR(J50=0,K50=0),"At limit",IF(G50="Yes","Arrival blackout","Open"))))))</f>
        <v/>
      </c>
    </row>
    <row r="51">
      <c r="A51" s="34">
        <f>IF(OR(Assumptions!$B$3="",Assumptions!$B$4="",ROW()-6&gt;Assumptions!$B$4),"",Assumptions!$B$3+ROW()-7)</f>
        <v/>
      </c>
      <c r="B51" s="20">
        <f>IF(A51="","",TEXT(A51,"ddd"))</f>
        <v/>
      </c>
      <c r="C51" s="20">
        <f>IF(A51="","",IF(COUNTIFS(Assumptions!$C$12:$C$111,"&lt;="&amp;A51,Assumptions!$D$12:$D$111,"&gt;="&amp;A51,Assumptions!$I$12:$I$111,"Yes")=0,"Standard",IF(COUNTIFS(Assumptions!$C$12:$C$111,"&lt;="&amp;A51,Assumptions!$D$12:$D$111,"&gt;="&amp;A51,Assumptions!$I$12:$I$111,"Yes")=1,"Holiday rule","Multiple rules")))</f>
        <v/>
      </c>
      <c r="D51" s="16">
        <f>IF(A51="","",IF(COUNTIFS(Assumptions!$C$12:$C$111,"&lt;="&amp;A51,Assumptions!$D$12:$D$111,"&gt;="&amp;A51,Assumptions!$I$12:$I$111,"Yes")=0,Assumptions!$B$5,IF(COUNTIFS(Assumptions!$C$12:$C$111,"&lt;="&amp;A51,Assumptions!$D$12:$D$111,"&gt;="&amp;A51,Assumptions!$I$12:$I$111,"Yes",Assumptions!$E$12:$E$111,"&lt;&gt;")&lt;&gt;COUNTIFS(Assumptions!$C$12:$C$111,"&lt;="&amp;A51,Assumptions!$D$12:$D$111,"&gt;="&amp;A51,Assumptions!$I$12:$I$111,"Yes"),"",IFERROR(SUMIFS(Assumptions!$E$12:$E$111,Assumptions!$C$12:$C$111,"&lt;="&amp;A51,Assumptions!$D$12:$D$111,"&gt;="&amp;A51,Assumptions!$I$12:$I$111,"Yes"),""))))</f>
        <v/>
      </c>
      <c r="E51" s="16">
        <f>IF(A51="","",IF(COUNTIFS(Assumptions!$C$12:$C$111,"&lt;="&amp;A51,Assumptions!$D$12:$D$111,"&gt;="&amp;A51,Assumptions!$I$12:$I$111,"Yes")=0,Assumptions!$B$6,IF(COUNTIFS(Assumptions!$C$12:$C$111,"&lt;="&amp;A51,Assumptions!$D$12:$D$111,"&gt;="&amp;A51,Assumptions!$I$12:$I$111,"Yes",Assumptions!$F$12:$F$111,"&lt;&gt;")&lt;&gt;COUNTIFS(Assumptions!$C$12:$C$111,"&lt;="&amp;A51,Assumptions!$D$12:$D$111,"&gt;="&amp;A51,Assumptions!$I$12:$I$111,"Yes"),"",IFERROR(SUMIFS(Assumptions!$F$12:$F$111,Assumptions!$C$12:$C$111,"&lt;="&amp;A51,Assumptions!$D$12:$D$111,"&gt;="&amp;A51,Assumptions!$I$12:$I$111,"Yes"),""))))</f>
        <v/>
      </c>
      <c r="F51" s="16">
        <f>IF(A51="","",IF(COUNTIFS(Assumptions!$C$12:$C$111,"&lt;="&amp;A51,Assumptions!$D$12:$D$111,"&gt;="&amp;A51,Assumptions!$I$12:$I$111,"Yes")=0,Assumptions!$B$7,IF(COUNTIFS(Assumptions!$C$12:$C$111,"&lt;="&amp;A51,Assumptions!$D$12:$D$111,"&gt;="&amp;A51,Assumptions!$I$12:$I$111,"Yes",Assumptions!$G$12:$G$111,"&lt;&gt;")&lt;&gt;COUNTIFS(Assumptions!$C$12:$C$111,"&lt;="&amp;A51,Assumptions!$D$12:$D$111,"&gt;="&amp;A51,Assumptions!$I$12:$I$111,"Yes"),"",IFERROR(SUMIFS(Assumptions!$G$12:$G$111,Assumptions!$C$12:$C$111,"&lt;="&amp;A51,Assumptions!$D$12:$D$111,"&gt;="&amp;A51,Assumptions!$I$12:$I$111,"Yes"),""))))</f>
        <v/>
      </c>
      <c r="G51" s="16">
        <f>IF(A51="","",IF(COUNTIFS(Assumptions!$C$12:$C$111,"&lt;="&amp;A51,Assumptions!$D$12:$D$111,"&gt;="&amp;A51,Assumptions!$H$12:$H$111,"Yes",Assumptions!$I$12:$I$111,"Yes")&gt;0,"Yes","No"))</f>
        <v/>
      </c>
      <c r="H51" s="16">
        <f>IF(A51="","",IFERROR(SUMIFS(Bookings!$E$7:$E$156,Bookings!$C$7:$C$156,"&lt;="&amp;A51,Bookings!$D$7:$D$156,"&gt;"&amp;A51,Bookings!$G$7:$G$156,"Confirmed")+SUMIFS(Bookings!$E$7:$E$156,Bookings!$C$7:$C$156,"&lt;="&amp;A51,Bookings!$D$7:$D$156,"&gt;"&amp;A51,Bookings!$G$7:$G$156,"Tentative"),0))</f>
        <v/>
      </c>
      <c r="I51" s="16">
        <f>IF(A51="","",IFERROR(SUMIFS(Bookings!$F$7:$F$156,Bookings!$C$7:$C$156,"&lt;="&amp;A51,Bookings!$D$7:$D$156,"&gt;"&amp;A51,Bookings!$G$7:$G$156,"Confirmed")+SUMIFS(Bookings!$F$7:$F$156,Bookings!$C$7:$C$156,"&lt;="&amp;A51,Bookings!$D$7:$D$156,"&gt;"&amp;A51,Bookings!$G$7:$G$156,"Tentative"),0))</f>
        <v/>
      </c>
      <c r="J51" s="16">
        <f>IF(OR(A51="",D51=""),"",IFERROR(D51-H51,""))</f>
        <v/>
      </c>
      <c r="K51" s="16">
        <f>IF(OR(A51="",E51=""),"",IFERROR(E51-I51,""))</f>
        <v/>
      </c>
      <c r="L51" s="21">
        <f>IF(A51="","",IF(COUNTIFS(Assumptions!$C$12:$C$111,"&lt;="&amp;A51,Assumptions!$D$12:$D$111,"&gt;="&amp;A51,Assumptions!$I$12:$I$111,"Yes")&gt;1,"Check: rule overlap",IF(OR(D51="",E51="",F51=""),"Check: rule inputs",IF(OR(J51&lt;0,K51&lt;0),"Check: over capacity",IF(OR(J51=0,K51=0),"At limit",IF(G51="Yes","Arrival blackout","Open"))))))</f>
        <v/>
      </c>
    </row>
    <row r="52">
      <c r="A52" s="33">
        <f>IF(OR(Assumptions!$B$3="",Assumptions!$B$4="",ROW()-6&gt;Assumptions!$B$4),"",Assumptions!$B$3+ROW()-7)</f>
        <v/>
      </c>
      <c r="B52" s="22">
        <f>IF(A52="","",TEXT(A52,"ddd"))</f>
        <v/>
      </c>
      <c r="C52" s="22">
        <f>IF(A52="","",IF(COUNTIFS(Assumptions!$C$12:$C$111,"&lt;="&amp;A52,Assumptions!$D$12:$D$111,"&gt;="&amp;A52,Assumptions!$I$12:$I$111,"Yes")=0,"Standard",IF(COUNTIFS(Assumptions!$C$12:$C$111,"&lt;="&amp;A52,Assumptions!$D$12:$D$111,"&gt;="&amp;A52,Assumptions!$I$12:$I$111,"Yes")=1,"Holiday rule","Multiple rules")))</f>
        <v/>
      </c>
      <c r="D52" s="14">
        <f>IF(A52="","",IF(COUNTIFS(Assumptions!$C$12:$C$111,"&lt;="&amp;A52,Assumptions!$D$12:$D$111,"&gt;="&amp;A52,Assumptions!$I$12:$I$111,"Yes")=0,Assumptions!$B$5,IF(COUNTIFS(Assumptions!$C$12:$C$111,"&lt;="&amp;A52,Assumptions!$D$12:$D$111,"&gt;="&amp;A52,Assumptions!$I$12:$I$111,"Yes",Assumptions!$E$12:$E$111,"&lt;&gt;")&lt;&gt;COUNTIFS(Assumptions!$C$12:$C$111,"&lt;="&amp;A52,Assumptions!$D$12:$D$111,"&gt;="&amp;A52,Assumptions!$I$12:$I$111,"Yes"),"",IFERROR(SUMIFS(Assumptions!$E$12:$E$111,Assumptions!$C$12:$C$111,"&lt;="&amp;A52,Assumptions!$D$12:$D$111,"&gt;="&amp;A52,Assumptions!$I$12:$I$111,"Yes"),""))))</f>
        <v/>
      </c>
      <c r="E52" s="14">
        <f>IF(A52="","",IF(COUNTIFS(Assumptions!$C$12:$C$111,"&lt;="&amp;A52,Assumptions!$D$12:$D$111,"&gt;="&amp;A52,Assumptions!$I$12:$I$111,"Yes")=0,Assumptions!$B$6,IF(COUNTIFS(Assumptions!$C$12:$C$111,"&lt;="&amp;A52,Assumptions!$D$12:$D$111,"&gt;="&amp;A52,Assumptions!$I$12:$I$111,"Yes",Assumptions!$F$12:$F$111,"&lt;&gt;")&lt;&gt;COUNTIFS(Assumptions!$C$12:$C$111,"&lt;="&amp;A52,Assumptions!$D$12:$D$111,"&gt;="&amp;A52,Assumptions!$I$12:$I$111,"Yes"),"",IFERROR(SUMIFS(Assumptions!$F$12:$F$111,Assumptions!$C$12:$C$111,"&lt;="&amp;A52,Assumptions!$D$12:$D$111,"&gt;="&amp;A52,Assumptions!$I$12:$I$111,"Yes"),""))))</f>
        <v/>
      </c>
      <c r="F52" s="14">
        <f>IF(A52="","",IF(COUNTIFS(Assumptions!$C$12:$C$111,"&lt;="&amp;A52,Assumptions!$D$12:$D$111,"&gt;="&amp;A52,Assumptions!$I$12:$I$111,"Yes")=0,Assumptions!$B$7,IF(COUNTIFS(Assumptions!$C$12:$C$111,"&lt;="&amp;A52,Assumptions!$D$12:$D$111,"&gt;="&amp;A52,Assumptions!$I$12:$I$111,"Yes",Assumptions!$G$12:$G$111,"&lt;&gt;")&lt;&gt;COUNTIFS(Assumptions!$C$12:$C$111,"&lt;="&amp;A52,Assumptions!$D$12:$D$111,"&gt;="&amp;A52,Assumptions!$I$12:$I$111,"Yes"),"",IFERROR(SUMIFS(Assumptions!$G$12:$G$111,Assumptions!$C$12:$C$111,"&lt;="&amp;A52,Assumptions!$D$12:$D$111,"&gt;="&amp;A52,Assumptions!$I$12:$I$111,"Yes"),""))))</f>
        <v/>
      </c>
      <c r="G52" s="14">
        <f>IF(A52="","",IF(COUNTIFS(Assumptions!$C$12:$C$111,"&lt;="&amp;A52,Assumptions!$D$12:$D$111,"&gt;="&amp;A52,Assumptions!$H$12:$H$111,"Yes",Assumptions!$I$12:$I$111,"Yes")&gt;0,"Yes","No"))</f>
        <v/>
      </c>
      <c r="H52" s="14">
        <f>IF(A52="","",IFERROR(SUMIFS(Bookings!$E$7:$E$156,Bookings!$C$7:$C$156,"&lt;="&amp;A52,Bookings!$D$7:$D$156,"&gt;"&amp;A52,Bookings!$G$7:$G$156,"Confirmed")+SUMIFS(Bookings!$E$7:$E$156,Bookings!$C$7:$C$156,"&lt;="&amp;A52,Bookings!$D$7:$D$156,"&gt;"&amp;A52,Bookings!$G$7:$G$156,"Tentative"),0))</f>
        <v/>
      </c>
      <c r="I52" s="14">
        <f>IF(A52="","",IFERROR(SUMIFS(Bookings!$F$7:$F$156,Bookings!$C$7:$C$156,"&lt;="&amp;A52,Bookings!$D$7:$D$156,"&gt;"&amp;A52,Bookings!$G$7:$G$156,"Confirmed")+SUMIFS(Bookings!$F$7:$F$156,Bookings!$C$7:$C$156,"&lt;="&amp;A52,Bookings!$D$7:$D$156,"&gt;"&amp;A52,Bookings!$G$7:$G$156,"Tentative"),0))</f>
        <v/>
      </c>
      <c r="J52" s="14">
        <f>IF(OR(A52="",D52=""),"",IFERROR(D52-H52,""))</f>
        <v/>
      </c>
      <c r="K52" s="14">
        <f>IF(OR(A52="",E52=""),"",IFERROR(E52-I52,""))</f>
        <v/>
      </c>
      <c r="L52" s="23">
        <f>IF(A52="","",IF(COUNTIFS(Assumptions!$C$12:$C$111,"&lt;="&amp;A52,Assumptions!$D$12:$D$111,"&gt;="&amp;A52,Assumptions!$I$12:$I$111,"Yes")&gt;1,"Check: rule overlap",IF(OR(D52="",E52="",F52=""),"Check: rule inputs",IF(OR(J52&lt;0,K52&lt;0),"Check: over capacity",IF(OR(J52=0,K52=0),"At limit",IF(G52="Yes","Arrival blackout","Open"))))))</f>
        <v/>
      </c>
    </row>
    <row r="53">
      <c r="A53" s="34">
        <f>IF(OR(Assumptions!$B$3="",Assumptions!$B$4="",ROW()-6&gt;Assumptions!$B$4),"",Assumptions!$B$3+ROW()-7)</f>
        <v/>
      </c>
      <c r="B53" s="20">
        <f>IF(A53="","",TEXT(A53,"ddd"))</f>
        <v/>
      </c>
      <c r="C53" s="20">
        <f>IF(A53="","",IF(COUNTIFS(Assumptions!$C$12:$C$111,"&lt;="&amp;A53,Assumptions!$D$12:$D$111,"&gt;="&amp;A53,Assumptions!$I$12:$I$111,"Yes")=0,"Standard",IF(COUNTIFS(Assumptions!$C$12:$C$111,"&lt;="&amp;A53,Assumptions!$D$12:$D$111,"&gt;="&amp;A53,Assumptions!$I$12:$I$111,"Yes")=1,"Holiday rule","Multiple rules")))</f>
        <v/>
      </c>
      <c r="D53" s="16">
        <f>IF(A53="","",IF(COUNTIFS(Assumptions!$C$12:$C$111,"&lt;="&amp;A53,Assumptions!$D$12:$D$111,"&gt;="&amp;A53,Assumptions!$I$12:$I$111,"Yes")=0,Assumptions!$B$5,IF(COUNTIFS(Assumptions!$C$12:$C$111,"&lt;="&amp;A53,Assumptions!$D$12:$D$111,"&gt;="&amp;A53,Assumptions!$I$12:$I$111,"Yes",Assumptions!$E$12:$E$111,"&lt;&gt;")&lt;&gt;COUNTIFS(Assumptions!$C$12:$C$111,"&lt;="&amp;A53,Assumptions!$D$12:$D$111,"&gt;="&amp;A53,Assumptions!$I$12:$I$111,"Yes"),"",IFERROR(SUMIFS(Assumptions!$E$12:$E$111,Assumptions!$C$12:$C$111,"&lt;="&amp;A53,Assumptions!$D$12:$D$111,"&gt;="&amp;A53,Assumptions!$I$12:$I$111,"Yes"),""))))</f>
        <v/>
      </c>
      <c r="E53" s="16">
        <f>IF(A53="","",IF(COUNTIFS(Assumptions!$C$12:$C$111,"&lt;="&amp;A53,Assumptions!$D$12:$D$111,"&gt;="&amp;A53,Assumptions!$I$12:$I$111,"Yes")=0,Assumptions!$B$6,IF(COUNTIFS(Assumptions!$C$12:$C$111,"&lt;="&amp;A53,Assumptions!$D$12:$D$111,"&gt;="&amp;A53,Assumptions!$I$12:$I$111,"Yes",Assumptions!$F$12:$F$111,"&lt;&gt;")&lt;&gt;COUNTIFS(Assumptions!$C$12:$C$111,"&lt;="&amp;A53,Assumptions!$D$12:$D$111,"&gt;="&amp;A53,Assumptions!$I$12:$I$111,"Yes"),"",IFERROR(SUMIFS(Assumptions!$F$12:$F$111,Assumptions!$C$12:$C$111,"&lt;="&amp;A53,Assumptions!$D$12:$D$111,"&gt;="&amp;A53,Assumptions!$I$12:$I$111,"Yes"),""))))</f>
        <v/>
      </c>
      <c r="F53" s="16">
        <f>IF(A53="","",IF(COUNTIFS(Assumptions!$C$12:$C$111,"&lt;="&amp;A53,Assumptions!$D$12:$D$111,"&gt;="&amp;A53,Assumptions!$I$12:$I$111,"Yes")=0,Assumptions!$B$7,IF(COUNTIFS(Assumptions!$C$12:$C$111,"&lt;="&amp;A53,Assumptions!$D$12:$D$111,"&gt;="&amp;A53,Assumptions!$I$12:$I$111,"Yes",Assumptions!$G$12:$G$111,"&lt;&gt;")&lt;&gt;COUNTIFS(Assumptions!$C$12:$C$111,"&lt;="&amp;A53,Assumptions!$D$12:$D$111,"&gt;="&amp;A53,Assumptions!$I$12:$I$111,"Yes"),"",IFERROR(SUMIFS(Assumptions!$G$12:$G$111,Assumptions!$C$12:$C$111,"&lt;="&amp;A53,Assumptions!$D$12:$D$111,"&gt;="&amp;A53,Assumptions!$I$12:$I$111,"Yes"),""))))</f>
        <v/>
      </c>
      <c r="G53" s="16">
        <f>IF(A53="","",IF(COUNTIFS(Assumptions!$C$12:$C$111,"&lt;="&amp;A53,Assumptions!$D$12:$D$111,"&gt;="&amp;A53,Assumptions!$H$12:$H$111,"Yes",Assumptions!$I$12:$I$111,"Yes")&gt;0,"Yes","No"))</f>
        <v/>
      </c>
      <c r="H53" s="16">
        <f>IF(A53="","",IFERROR(SUMIFS(Bookings!$E$7:$E$156,Bookings!$C$7:$C$156,"&lt;="&amp;A53,Bookings!$D$7:$D$156,"&gt;"&amp;A53,Bookings!$G$7:$G$156,"Confirmed")+SUMIFS(Bookings!$E$7:$E$156,Bookings!$C$7:$C$156,"&lt;="&amp;A53,Bookings!$D$7:$D$156,"&gt;"&amp;A53,Bookings!$G$7:$G$156,"Tentative"),0))</f>
        <v/>
      </c>
      <c r="I53" s="16">
        <f>IF(A53="","",IFERROR(SUMIFS(Bookings!$F$7:$F$156,Bookings!$C$7:$C$156,"&lt;="&amp;A53,Bookings!$D$7:$D$156,"&gt;"&amp;A53,Bookings!$G$7:$G$156,"Confirmed")+SUMIFS(Bookings!$F$7:$F$156,Bookings!$C$7:$C$156,"&lt;="&amp;A53,Bookings!$D$7:$D$156,"&gt;"&amp;A53,Bookings!$G$7:$G$156,"Tentative"),0))</f>
        <v/>
      </c>
      <c r="J53" s="16">
        <f>IF(OR(A53="",D53=""),"",IFERROR(D53-H53,""))</f>
        <v/>
      </c>
      <c r="K53" s="16">
        <f>IF(OR(A53="",E53=""),"",IFERROR(E53-I53,""))</f>
        <v/>
      </c>
      <c r="L53" s="21">
        <f>IF(A53="","",IF(COUNTIFS(Assumptions!$C$12:$C$111,"&lt;="&amp;A53,Assumptions!$D$12:$D$111,"&gt;="&amp;A53,Assumptions!$I$12:$I$111,"Yes")&gt;1,"Check: rule overlap",IF(OR(D53="",E53="",F53=""),"Check: rule inputs",IF(OR(J53&lt;0,K53&lt;0),"Check: over capacity",IF(OR(J53=0,K53=0),"At limit",IF(G53="Yes","Arrival blackout","Open"))))))</f>
        <v/>
      </c>
    </row>
    <row r="54">
      <c r="A54" s="33">
        <f>IF(OR(Assumptions!$B$3="",Assumptions!$B$4="",ROW()-6&gt;Assumptions!$B$4),"",Assumptions!$B$3+ROW()-7)</f>
        <v/>
      </c>
      <c r="B54" s="22">
        <f>IF(A54="","",TEXT(A54,"ddd"))</f>
        <v/>
      </c>
      <c r="C54" s="22">
        <f>IF(A54="","",IF(COUNTIFS(Assumptions!$C$12:$C$111,"&lt;="&amp;A54,Assumptions!$D$12:$D$111,"&gt;="&amp;A54,Assumptions!$I$12:$I$111,"Yes")=0,"Standard",IF(COUNTIFS(Assumptions!$C$12:$C$111,"&lt;="&amp;A54,Assumptions!$D$12:$D$111,"&gt;="&amp;A54,Assumptions!$I$12:$I$111,"Yes")=1,"Holiday rule","Multiple rules")))</f>
        <v/>
      </c>
      <c r="D54" s="14">
        <f>IF(A54="","",IF(COUNTIFS(Assumptions!$C$12:$C$111,"&lt;="&amp;A54,Assumptions!$D$12:$D$111,"&gt;="&amp;A54,Assumptions!$I$12:$I$111,"Yes")=0,Assumptions!$B$5,IF(COUNTIFS(Assumptions!$C$12:$C$111,"&lt;="&amp;A54,Assumptions!$D$12:$D$111,"&gt;="&amp;A54,Assumptions!$I$12:$I$111,"Yes",Assumptions!$E$12:$E$111,"&lt;&gt;")&lt;&gt;COUNTIFS(Assumptions!$C$12:$C$111,"&lt;="&amp;A54,Assumptions!$D$12:$D$111,"&gt;="&amp;A54,Assumptions!$I$12:$I$111,"Yes"),"",IFERROR(SUMIFS(Assumptions!$E$12:$E$111,Assumptions!$C$12:$C$111,"&lt;="&amp;A54,Assumptions!$D$12:$D$111,"&gt;="&amp;A54,Assumptions!$I$12:$I$111,"Yes"),""))))</f>
        <v/>
      </c>
      <c r="E54" s="14">
        <f>IF(A54="","",IF(COUNTIFS(Assumptions!$C$12:$C$111,"&lt;="&amp;A54,Assumptions!$D$12:$D$111,"&gt;="&amp;A54,Assumptions!$I$12:$I$111,"Yes")=0,Assumptions!$B$6,IF(COUNTIFS(Assumptions!$C$12:$C$111,"&lt;="&amp;A54,Assumptions!$D$12:$D$111,"&gt;="&amp;A54,Assumptions!$I$12:$I$111,"Yes",Assumptions!$F$12:$F$111,"&lt;&gt;")&lt;&gt;COUNTIFS(Assumptions!$C$12:$C$111,"&lt;="&amp;A54,Assumptions!$D$12:$D$111,"&gt;="&amp;A54,Assumptions!$I$12:$I$111,"Yes"),"",IFERROR(SUMIFS(Assumptions!$F$12:$F$111,Assumptions!$C$12:$C$111,"&lt;="&amp;A54,Assumptions!$D$12:$D$111,"&gt;="&amp;A54,Assumptions!$I$12:$I$111,"Yes"),""))))</f>
        <v/>
      </c>
      <c r="F54" s="14">
        <f>IF(A54="","",IF(COUNTIFS(Assumptions!$C$12:$C$111,"&lt;="&amp;A54,Assumptions!$D$12:$D$111,"&gt;="&amp;A54,Assumptions!$I$12:$I$111,"Yes")=0,Assumptions!$B$7,IF(COUNTIFS(Assumptions!$C$12:$C$111,"&lt;="&amp;A54,Assumptions!$D$12:$D$111,"&gt;="&amp;A54,Assumptions!$I$12:$I$111,"Yes",Assumptions!$G$12:$G$111,"&lt;&gt;")&lt;&gt;COUNTIFS(Assumptions!$C$12:$C$111,"&lt;="&amp;A54,Assumptions!$D$12:$D$111,"&gt;="&amp;A54,Assumptions!$I$12:$I$111,"Yes"),"",IFERROR(SUMIFS(Assumptions!$G$12:$G$111,Assumptions!$C$12:$C$111,"&lt;="&amp;A54,Assumptions!$D$12:$D$111,"&gt;="&amp;A54,Assumptions!$I$12:$I$111,"Yes"),""))))</f>
        <v/>
      </c>
      <c r="G54" s="14">
        <f>IF(A54="","",IF(COUNTIFS(Assumptions!$C$12:$C$111,"&lt;="&amp;A54,Assumptions!$D$12:$D$111,"&gt;="&amp;A54,Assumptions!$H$12:$H$111,"Yes",Assumptions!$I$12:$I$111,"Yes")&gt;0,"Yes","No"))</f>
        <v/>
      </c>
      <c r="H54" s="14">
        <f>IF(A54="","",IFERROR(SUMIFS(Bookings!$E$7:$E$156,Bookings!$C$7:$C$156,"&lt;="&amp;A54,Bookings!$D$7:$D$156,"&gt;"&amp;A54,Bookings!$G$7:$G$156,"Confirmed")+SUMIFS(Bookings!$E$7:$E$156,Bookings!$C$7:$C$156,"&lt;="&amp;A54,Bookings!$D$7:$D$156,"&gt;"&amp;A54,Bookings!$G$7:$G$156,"Tentative"),0))</f>
        <v/>
      </c>
      <c r="I54" s="14">
        <f>IF(A54="","",IFERROR(SUMIFS(Bookings!$F$7:$F$156,Bookings!$C$7:$C$156,"&lt;="&amp;A54,Bookings!$D$7:$D$156,"&gt;"&amp;A54,Bookings!$G$7:$G$156,"Confirmed")+SUMIFS(Bookings!$F$7:$F$156,Bookings!$C$7:$C$156,"&lt;="&amp;A54,Bookings!$D$7:$D$156,"&gt;"&amp;A54,Bookings!$G$7:$G$156,"Tentative"),0))</f>
        <v/>
      </c>
      <c r="J54" s="14">
        <f>IF(OR(A54="",D54=""),"",IFERROR(D54-H54,""))</f>
        <v/>
      </c>
      <c r="K54" s="14">
        <f>IF(OR(A54="",E54=""),"",IFERROR(E54-I54,""))</f>
        <v/>
      </c>
      <c r="L54" s="23">
        <f>IF(A54="","",IF(COUNTIFS(Assumptions!$C$12:$C$111,"&lt;="&amp;A54,Assumptions!$D$12:$D$111,"&gt;="&amp;A54,Assumptions!$I$12:$I$111,"Yes")&gt;1,"Check: rule overlap",IF(OR(D54="",E54="",F54=""),"Check: rule inputs",IF(OR(J54&lt;0,K54&lt;0),"Check: over capacity",IF(OR(J54=0,K54=0),"At limit",IF(G54="Yes","Arrival blackout","Open"))))))</f>
        <v/>
      </c>
    </row>
    <row r="55">
      <c r="A55" s="34">
        <f>IF(OR(Assumptions!$B$3="",Assumptions!$B$4="",ROW()-6&gt;Assumptions!$B$4),"",Assumptions!$B$3+ROW()-7)</f>
        <v/>
      </c>
      <c r="B55" s="20">
        <f>IF(A55="","",TEXT(A55,"ddd"))</f>
        <v/>
      </c>
      <c r="C55" s="20">
        <f>IF(A55="","",IF(COUNTIFS(Assumptions!$C$12:$C$111,"&lt;="&amp;A55,Assumptions!$D$12:$D$111,"&gt;="&amp;A55,Assumptions!$I$12:$I$111,"Yes")=0,"Standard",IF(COUNTIFS(Assumptions!$C$12:$C$111,"&lt;="&amp;A55,Assumptions!$D$12:$D$111,"&gt;="&amp;A55,Assumptions!$I$12:$I$111,"Yes")=1,"Holiday rule","Multiple rules")))</f>
        <v/>
      </c>
      <c r="D55" s="16">
        <f>IF(A55="","",IF(COUNTIFS(Assumptions!$C$12:$C$111,"&lt;="&amp;A55,Assumptions!$D$12:$D$111,"&gt;="&amp;A55,Assumptions!$I$12:$I$111,"Yes")=0,Assumptions!$B$5,IF(COUNTIFS(Assumptions!$C$12:$C$111,"&lt;="&amp;A55,Assumptions!$D$12:$D$111,"&gt;="&amp;A55,Assumptions!$I$12:$I$111,"Yes",Assumptions!$E$12:$E$111,"&lt;&gt;")&lt;&gt;COUNTIFS(Assumptions!$C$12:$C$111,"&lt;="&amp;A55,Assumptions!$D$12:$D$111,"&gt;="&amp;A55,Assumptions!$I$12:$I$111,"Yes"),"",IFERROR(SUMIFS(Assumptions!$E$12:$E$111,Assumptions!$C$12:$C$111,"&lt;="&amp;A55,Assumptions!$D$12:$D$111,"&gt;="&amp;A55,Assumptions!$I$12:$I$111,"Yes"),""))))</f>
        <v/>
      </c>
      <c r="E55" s="16">
        <f>IF(A55="","",IF(COUNTIFS(Assumptions!$C$12:$C$111,"&lt;="&amp;A55,Assumptions!$D$12:$D$111,"&gt;="&amp;A55,Assumptions!$I$12:$I$111,"Yes")=0,Assumptions!$B$6,IF(COUNTIFS(Assumptions!$C$12:$C$111,"&lt;="&amp;A55,Assumptions!$D$12:$D$111,"&gt;="&amp;A55,Assumptions!$I$12:$I$111,"Yes",Assumptions!$F$12:$F$111,"&lt;&gt;")&lt;&gt;COUNTIFS(Assumptions!$C$12:$C$111,"&lt;="&amp;A55,Assumptions!$D$12:$D$111,"&gt;="&amp;A55,Assumptions!$I$12:$I$111,"Yes"),"",IFERROR(SUMIFS(Assumptions!$F$12:$F$111,Assumptions!$C$12:$C$111,"&lt;="&amp;A55,Assumptions!$D$12:$D$111,"&gt;="&amp;A55,Assumptions!$I$12:$I$111,"Yes"),""))))</f>
        <v/>
      </c>
      <c r="F55" s="16">
        <f>IF(A55="","",IF(COUNTIFS(Assumptions!$C$12:$C$111,"&lt;="&amp;A55,Assumptions!$D$12:$D$111,"&gt;="&amp;A55,Assumptions!$I$12:$I$111,"Yes")=0,Assumptions!$B$7,IF(COUNTIFS(Assumptions!$C$12:$C$111,"&lt;="&amp;A55,Assumptions!$D$12:$D$111,"&gt;="&amp;A55,Assumptions!$I$12:$I$111,"Yes",Assumptions!$G$12:$G$111,"&lt;&gt;")&lt;&gt;COUNTIFS(Assumptions!$C$12:$C$111,"&lt;="&amp;A55,Assumptions!$D$12:$D$111,"&gt;="&amp;A55,Assumptions!$I$12:$I$111,"Yes"),"",IFERROR(SUMIFS(Assumptions!$G$12:$G$111,Assumptions!$C$12:$C$111,"&lt;="&amp;A55,Assumptions!$D$12:$D$111,"&gt;="&amp;A55,Assumptions!$I$12:$I$111,"Yes"),""))))</f>
        <v/>
      </c>
      <c r="G55" s="16">
        <f>IF(A55="","",IF(COUNTIFS(Assumptions!$C$12:$C$111,"&lt;="&amp;A55,Assumptions!$D$12:$D$111,"&gt;="&amp;A55,Assumptions!$H$12:$H$111,"Yes",Assumptions!$I$12:$I$111,"Yes")&gt;0,"Yes","No"))</f>
        <v/>
      </c>
      <c r="H55" s="16">
        <f>IF(A55="","",IFERROR(SUMIFS(Bookings!$E$7:$E$156,Bookings!$C$7:$C$156,"&lt;="&amp;A55,Bookings!$D$7:$D$156,"&gt;"&amp;A55,Bookings!$G$7:$G$156,"Confirmed")+SUMIFS(Bookings!$E$7:$E$156,Bookings!$C$7:$C$156,"&lt;="&amp;A55,Bookings!$D$7:$D$156,"&gt;"&amp;A55,Bookings!$G$7:$G$156,"Tentative"),0))</f>
        <v/>
      </c>
      <c r="I55" s="16">
        <f>IF(A55="","",IFERROR(SUMIFS(Bookings!$F$7:$F$156,Bookings!$C$7:$C$156,"&lt;="&amp;A55,Bookings!$D$7:$D$156,"&gt;"&amp;A55,Bookings!$G$7:$G$156,"Confirmed")+SUMIFS(Bookings!$F$7:$F$156,Bookings!$C$7:$C$156,"&lt;="&amp;A55,Bookings!$D$7:$D$156,"&gt;"&amp;A55,Bookings!$G$7:$G$156,"Tentative"),0))</f>
        <v/>
      </c>
      <c r="J55" s="16">
        <f>IF(OR(A55="",D55=""),"",IFERROR(D55-H55,""))</f>
        <v/>
      </c>
      <c r="K55" s="16">
        <f>IF(OR(A55="",E55=""),"",IFERROR(E55-I55,""))</f>
        <v/>
      </c>
      <c r="L55" s="21">
        <f>IF(A55="","",IF(COUNTIFS(Assumptions!$C$12:$C$111,"&lt;="&amp;A55,Assumptions!$D$12:$D$111,"&gt;="&amp;A55,Assumptions!$I$12:$I$111,"Yes")&gt;1,"Check: rule overlap",IF(OR(D55="",E55="",F55=""),"Check: rule inputs",IF(OR(J55&lt;0,K55&lt;0),"Check: over capacity",IF(OR(J55=0,K55=0),"At limit",IF(G55="Yes","Arrival blackout","Open"))))))</f>
        <v/>
      </c>
    </row>
    <row r="56">
      <c r="A56" s="33">
        <f>IF(OR(Assumptions!$B$3="",Assumptions!$B$4="",ROW()-6&gt;Assumptions!$B$4),"",Assumptions!$B$3+ROW()-7)</f>
        <v/>
      </c>
      <c r="B56" s="22">
        <f>IF(A56="","",TEXT(A56,"ddd"))</f>
        <v/>
      </c>
      <c r="C56" s="22">
        <f>IF(A56="","",IF(COUNTIFS(Assumptions!$C$12:$C$111,"&lt;="&amp;A56,Assumptions!$D$12:$D$111,"&gt;="&amp;A56,Assumptions!$I$12:$I$111,"Yes")=0,"Standard",IF(COUNTIFS(Assumptions!$C$12:$C$111,"&lt;="&amp;A56,Assumptions!$D$12:$D$111,"&gt;="&amp;A56,Assumptions!$I$12:$I$111,"Yes")=1,"Holiday rule","Multiple rules")))</f>
        <v/>
      </c>
      <c r="D56" s="14">
        <f>IF(A56="","",IF(COUNTIFS(Assumptions!$C$12:$C$111,"&lt;="&amp;A56,Assumptions!$D$12:$D$111,"&gt;="&amp;A56,Assumptions!$I$12:$I$111,"Yes")=0,Assumptions!$B$5,IF(COUNTIFS(Assumptions!$C$12:$C$111,"&lt;="&amp;A56,Assumptions!$D$12:$D$111,"&gt;="&amp;A56,Assumptions!$I$12:$I$111,"Yes",Assumptions!$E$12:$E$111,"&lt;&gt;")&lt;&gt;COUNTIFS(Assumptions!$C$12:$C$111,"&lt;="&amp;A56,Assumptions!$D$12:$D$111,"&gt;="&amp;A56,Assumptions!$I$12:$I$111,"Yes"),"",IFERROR(SUMIFS(Assumptions!$E$12:$E$111,Assumptions!$C$12:$C$111,"&lt;="&amp;A56,Assumptions!$D$12:$D$111,"&gt;="&amp;A56,Assumptions!$I$12:$I$111,"Yes"),""))))</f>
        <v/>
      </c>
      <c r="E56" s="14">
        <f>IF(A56="","",IF(COUNTIFS(Assumptions!$C$12:$C$111,"&lt;="&amp;A56,Assumptions!$D$12:$D$111,"&gt;="&amp;A56,Assumptions!$I$12:$I$111,"Yes")=0,Assumptions!$B$6,IF(COUNTIFS(Assumptions!$C$12:$C$111,"&lt;="&amp;A56,Assumptions!$D$12:$D$111,"&gt;="&amp;A56,Assumptions!$I$12:$I$111,"Yes",Assumptions!$F$12:$F$111,"&lt;&gt;")&lt;&gt;COUNTIFS(Assumptions!$C$12:$C$111,"&lt;="&amp;A56,Assumptions!$D$12:$D$111,"&gt;="&amp;A56,Assumptions!$I$12:$I$111,"Yes"),"",IFERROR(SUMIFS(Assumptions!$F$12:$F$111,Assumptions!$C$12:$C$111,"&lt;="&amp;A56,Assumptions!$D$12:$D$111,"&gt;="&amp;A56,Assumptions!$I$12:$I$111,"Yes"),""))))</f>
        <v/>
      </c>
      <c r="F56" s="14">
        <f>IF(A56="","",IF(COUNTIFS(Assumptions!$C$12:$C$111,"&lt;="&amp;A56,Assumptions!$D$12:$D$111,"&gt;="&amp;A56,Assumptions!$I$12:$I$111,"Yes")=0,Assumptions!$B$7,IF(COUNTIFS(Assumptions!$C$12:$C$111,"&lt;="&amp;A56,Assumptions!$D$12:$D$111,"&gt;="&amp;A56,Assumptions!$I$12:$I$111,"Yes",Assumptions!$G$12:$G$111,"&lt;&gt;")&lt;&gt;COUNTIFS(Assumptions!$C$12:$C$111,"&lt;="&amp;A56,Assumptions!$D$12:$D$111,"&gt;="&amp;A56,Assumptions!$I$12:$I$111,"Yes"),"",IFERROR(SUMIFS(Assumptions!$G$12:$G$111,Assumptions!$C$12:$C$111,"&lt;="&amp;A56,Assumptions!$D$12:$D$111,"&gt;="&amp;A56,Assumptions!$I$12:$I$111,"Yes"),""))))</f>
        <v/>
      </c>
      <c r="G56" s="14">
        <f>IF(A56="","",IF(COUNTIFS(Assumptions!$C$12:$C$111,"&lt;="&amp;A56,Assumptions!$D$12:$D$111,"&gt;="&amp;A56,Assumptions!$H$12:$H$111,"Yes",Assumptions!$I$12:$I$111,"Yes")&gt;0,"Yes","No"))</f>
        <v/>
      </c>
      <c r="H56" s="14">
        <f>IF(A56="","",IFERROR(SUMIFS(Bookings!$E$7:$E$156,Bookings!$C$7:$C$156,"&lt;="&amp;A56,Bookings!$D$7:$D$156,"&gt;"&amp;A56,Bookings!$G$7:$G$156,"Confirmed")+SUMIFS(Bookings!$E$7:$E$156,Bookings!$C$7:$C$156,"&lt;="&amp;A56,Bookings!$D$7:$D$156,"&gt;"&amp;A56,Bookings!$G$7:$G$156,"Tentative"),0))</f>
        <v/>
      </c>
      <c r="I56" s="14">
        <f>IF(A56="","",IFERROR(SUMIFS(Bookings!$F$7:$F$156,Bookings!$C$7:$C$156,"&lt;="&amp;A56,Bookings!$D$7:$D$156,"&gt;"&amp;A56,Bookings!$G$7:$G$156,"Confirmed")+SUMIFS(Bookings!$F$7:$F$156,Bookings!$C$7:$C$156,"&lt;="&amp;A56,Bookings!$D$7:$D$156,"&gt;"&amp;A56,Bookings!$G$7:$G$156,"Tentative"),0))</f>
        <v/>
      </c>
      <c r="J56" s="14">
        <f>IF(OR(A56="",D56=""),"",IFERROR(D56-H56,""))</f>
        <v/>
      </c>
      <c r="K56" s="14">
        <f>IF(OR(A56="",E56=""),"",IFERROR(E56-I56,""))</f>
        <v/>
      </c>
      <c r="L56" s="23">
        <f>IF(A56="","",IF(COUNTIFS(Assumptions!$C$12:$C$111,"&lt;="&amp;A56,Assumptions!$D$12:$D$111,"&gt;="&amp;A56,Assumptions!$I$12:$I$111,"Yes")&gt;1,"Check: rule overlap",IF(OR(D56="",E56="",F56=""),"Check: rule inputs",IF(OR(J56&lt;0,K56&lt;0),"Check: over capacity",IF(OR(J56=0,K56=0),"At limit",IF(G56="Yes","Arrival blackout","Open"))))))</f>
        <v/>
      </c>
    </row>
    <row r="57">
      <c r="A57" s="34">
        <f>IF(OR(Assumptions!$B$3="",Assumptions!$B$4="",ROW()-6&gt;Assumptions!$B$4),"",Assumptions!$B$3+ROW()-7)</f>
        <v/>
      </c>
      <c r="B57" s="20">
        <f>IF(A57="","",TEXT(A57,"ddd"))</f>
        <v/>
      </c>
      <c r="C57" s="20">
        <f>IF(A57="","",IF(COUNTIFS(Assumptions!$C$12:$C$111,"&lt;="&amp;A57,Assumptions!$D$12:$D$111,"&gt;="&amp;A57,Assumptions!$I$12:$I$111,"Yes")=0,"Standard",IF(COUNTIFS(Assumptions!$C$12:$C$111,"&lt;="&amp;A57,Assumptions!$D$12:$D$111,"&gt;="&amp;A57,Assumptions!$I$12:$I$111,"Yes")=1,"Holiday rule","Multiple rules")))</f>
        <v/>
      </c>
      <c r="D57" s="16">
        <f>IF(A57="","",IF(COUNTIFS(Assumptions!$C$12:$C$111,"&lt;="&amp;A57,Assumptions!$D$12:$D$111,"&gt;="&amp;A57,Assumptions!$I$12:$I$111,"Yes")=0,Assumptions!$B$5,IF(COUNTIFS(Assumptions!$C$12:$C$111,"&lt;="&amp;A57,Assumptions!$D$12:$D$111,"&gt;="&amp;A57,Assumptions!$I$12:$I$111,"Yes",Assumptions!$E$12:$E$111,"&lt;&gt;")&lt;&gt;COUNTIFS(Assumptions!$C$12:$C$111,"&lt;="&amp;A57,Assumptions!$D$12:$D$111,"&gt;="&amp;A57,Assumptions!$I$12:$I$111,"Yes"),"",IFERROR(SUMIFS(Assumptions!$E$12:$E$111,Assumptions!$C$12:$C$111,"&lt;="&amp;A57,Assumptions!$D$12:$D$111,"&gt;="&amp;A57,Assumptions!$I$12:$I$111,"Yes"),""))))</f>
        <v/>
      </c>
      <c r="E57" s="16">
        <f>IF(A57="","",IF(COUNTIFS(Assumptions!$C$12:$C$111,"&lt;="&amp;A57,Assumptions!$D$12:$D$111,"&gt;="&amp;A57,Assumptions!$I$12:$I$111,"Yes")=0,Assumptions!$B$6,IF(COUNTIFS(Assumptions!$C$12:$C$111,"&lt;="&amp;A57,Assumptions!$D$12:$D$111,"&gt;="&amp;A57,Assumptions!$I$12:$I$111,"Yes",Assumptions!$F$12:$F$111,"&lt;&gt;")&lt;&gt;COUNTIFS(Assumptions!$C$12:$C$111,"&lt;="&amp;A57,Assumptions!$D$12:$D$111,"&gt;="&amp;A57,Assumptions!$I$12:$I$111,"Yes"),"",IFERROR(SUMIFS(Assumptions!$F$12:$F$111,Assumptions!$C$12:$C$111,"&lt;="&amp;A57,Assumptions!$D$12:$D$111,"&gt;="&amp;A57,Assumptions!$I$12:$I$111,"Yes"),""))))</f>
        <v/>
      </c>
      <c r="F57" s="16">
        <f>IF(A57="","",IF(COUNTIFS(Assumptions!$C$12:$C$111,"&lt;="&amp;A57,Assumptions!$D$12:$D$111,"&gt;="&amp;A57,Assumptions!$I$12:$I$111,"Yes")=0,Assumptions!$B$7,IF(COUNTIFS(Assumptions!$C$12:$C$111,"&lt;="&amp;A57,Assumptions!$D$12:$D$111,"&gt;="&amp;A57,Assumptions!$I$12:$I$111,"Yes",Assumptions!$G$12:$G$111,"&lt;&gt;")&lt;&gt;COUNTIFS(Assumptions!$C$12:$C$111,"&lt;="&amp;A57,Assumptions!$D$12:$D$111,"&gt;="&amp;A57,Assumptions!$I$12:$I$111,"Yes"),"",IFERROR(SUMIFS(Assumptions!$G$12:$G$111,Assumptions!$C$12:$C$111,"&lt;="&amp;A57,Assumptions!$D$12:$D$111,"&gt;="&amp;A57,Assumptions!$I$12:$I$111,"Yes"),""))))</f>
        <v/>
      </c>
      <c r="G57" s="16">
        <f>IF(A57="","",IF(COUNTIFS(Assumptions!$C$12:$C$111,"&lt;="&amp;A57,Assumptions!$D$12:$D$111,"&gt;="&amp;A57,Assumptions!$H$12:$H$111,"Yes",Assumptions!$I$12:$I$111,"Yes")&gt;0,"Yes","No"))</f>
        <v/>
      </c>
      <c r="H57" s="16">
        <f>IF(A57="","",IFERROR(SUMIFS(Bookings!$E$7:$E$156,Bookings!$C$7:$C$156,"&lt;="&amp;A57,Bookings!$D$7:$D$156,"&gt;"&amp;A57,Bookings!$G$7:$G$156,"Confirmed")+SUMIFS(Bookings!$E$7:$E$156,Bookings!$C$7:$C$156,"&lt;="&amp;A57,Bookings!$D$7:$D$156,"&gt;"&amp;A57,Bookings!$G$7:$G$156,"Tentative"),0))</f>
        <v/>
      </c>
      <c r="I57" s="16">
        <f>IF(A57="","",IFERROR(SUMIFS(Bookings!$F$7:$F$156,Bookings!$C$7:$C$156,"&lt;="&amp;A57,Bookings!$D$7:$D$156,"&gt;"&amp;A57,Bookings!$G$7:$G$156,"Confirmed")+SUMIFS(Bookings!$F$7:$F$156,Bookings!$C$7:$C$156,"&lt;="&amp;A57,Bookings!$D$7:$D$156,"&gt;"&amp;A57,Bookings!$G$7:$G$156,"Tentative"),0))</f>
        <v/>
      </c>
      <c r="J57" s="16">
        <f>IF(OR(A57="",D57=""),"",IFERROR(D57-H57,""))</f>
        <v/>
      </c>
      <c r="K57" s="16">
        <f>IF(OR(A57="",E57=""),"",IFERROR(E57-I57,""))</f>
        <v/>
      </c>
      <c r="L57" s="21">
        <f>IF(A57="","",IF(COUNTIFS(Assumptions!$C$12:$C$111,"&lt;="&amp;A57,Assumptions!$D$12:$D$111,"&gt;="&amp;A57,Assumptions!$I$12:$I$111,"Yes")&gt;1,"Check: rule overlap",IF(OR(D57="",E57="",F57=""),"Check: rule inputs",IF(OR(J57&lt;0,K57&lt;0),"Check: over capacity",IF(OR(J57=0,K57=0),"At limit",IF(G57="Yes","Arrival blackout","Open"))))))</f>
        <v/>
      </c>
    </row>
    <row r="58">
      <c r="A58" s="33">
        <f>IF(OR(Assumptions!$B$3="",Assumptions!$B$4="",ROW()-6&gt;Assumptions!$B$4),"",Assumptions!$B$3+ROW()-7)</f>
        <v/>
      </c>
      <c r="B58" s="22">
        <f>IF(A58="","",TEXT(A58,"ddd"))</f>
        <v/>
      </c>
      <c r="C58" s="22">
        <f>IF(A58="","",IF(COUNTIFS(Assumptions!$C$12:$C$111,"&lt;="&amp;A58,Assumptions!$D$12:$D$111,"&gt;="&amp;A58,Assumptions!$I$12:$I$111,"Yes")=0,"Standard",IF(COUNTIFS(Assumptions!$C$12:$C$111,"&lt;="&amp;A58,Assumptions!$D$12:$D$111,"&gt;="&amp;A58,Assumptions!$I$12:$I$111,"Yes")=1,"Holiday rule","Multiple rules")))</f>
        <v/>
      </c>
      <c r="D58" s="14">
        <f>IF(A58="","",IF(COUNTIFS(Assumptions!$C$12:$C$111,"&lt;="&amp;A58,Assumptions!$D$12:$D$111,"&gt;="&amp;A58,Assumptions!$I$12:$I$111,"Yes")=0,Assumptions!$B$5,IF(COUNTIFS(Assumptions!$C$12:$C$111,"&lt;="&amp;A58,Assumptions!$D$12:$D$111,"&gt;="&amp;A58,Assumptions!$I$12:$I$111,"Yes",Assumptions!$E$12:$E$111,"&lt;&gt;")&lt;&gt;COUNTIFS(Assumptions!$C$12:$C$111,"&lt;="&amp;A58,Assumptions!$D$12:$D$111,"&gt;="&amp;A58,Assumptions!$I$12:$I$111,"Yes"),"",IFERROR(SUMIFS(Assumptions!$E$12:$E$111,Assumptions!$C$12:$C$111,"&lt;="&amp;A58,Assumptions!$D$12:$D$111,"&gt;="&amp;A58,Assumptions!$I$12:$I$111,"Yes"),""))))</f>
        <v/>
      </c>
      <c r="E58" s="14">
        <f>IF(A58="","",IF(COUNTIFS(Assumptions!$C$12:$C$111,"&lt;="&amp;A58,Assumptions!$D$12:$D$111,"&gt;="&amp;A58,Assumptions!$I$12:$I$111,"Yes")=0,Assumptions!$B$6,IF(COUNTIFS(Assumptions!$C$12:$C$111,"&lt;="&amp;A58,Assumptions!$D$12:$D$111,"&gt;="&amp;A58,Assumptions!$I$12:$I$111,"Yes",Assumptions!$F$12:$F$111,"&lt;&gt;")&lt;&gt;COUNTIFS(Assumptions!$C$12:$C$111,"&lt;="&amp;A58,Assumptions!$D$12:$D$111,"&gt;="&amp;A58,Assumptions!$I$12:$I$111,"Yes"),"",IFERROR(SUMIFS(Assumptions!$F$12:$F$111,Assumptions!$C$12:$C$111,"&lt;="&amp;A58,Assumptions!$D$12:$D$111,"&gt;="&amp;A58,Assumptions!$I$12:$I$111,"Yes"),""))))</f>
        <v/>
      </c>
      <c r="F58" s="14">
        <f>IF(A58="","",IF(COUNTIFS(Assumptions!$C$12:$C$111,"&lt;="&amp;A58,Assumptions!$D$12:$D$111,"&gt;="&amp;A58,Assumptions!$I$12:$I$111,"Yes")=0,Assumptions!$B$7,IF(COUNTIFS(Assumptions!$C$12:$C$111,"&lt;="&amp;A58,Assumptions!$D$12:$D$111,"&gt;="&amp;A58,Assumptions!$I$12:$I$111,"Yes",Assumptions!$G$12:$G$111,"&lt;&gt;")&lt;&gt;COUNTIFS(Assumptions!$C$12:$C$111,"&lt;="&amp;A58,Assumptions!$D$12:$D$111,"&gt;="&amp;A58,Assumptions!$I$12:$I$111,"Yes"),"",IFERROR(SUMIFS(Assumptions!$G$12:$G$111,Assumptions!$C$12:$C$111,"&lt;="&amp;A58,Assumptions!$D$12:$D$111,"&gt;="&amp;A58,Assumptions!$I$12:$I$111,"Yes"),""))))</f>
        <v/>
      </c>
      <c r="G58" s="14">
        <f>IF(A58="","",IF(COUNTIFS(Assumptions!$C$12:$C$111,"&lt;="&amp;A58,Assumptions!$D$12:$D$111,"&gt;="&amp;A58,Assumptions!$H$12:$H$111,"Yes",Assumptions!$I$12:$I$111,"Yes")&gt;0,"Yes","No"))</f>
        <v/>
      </c>
      <c r="H58" s="14">
        <f>IF(A58="","",IFERROR(SUMIFS(Bookings!$E$7:$E$156,Bookings!$C$7:$C$156,"&lt;="&amp;A58,Bookings!$D$7:$D$156,"&gt;"&amp;A58,Bookings!$G$7:$G$156,"Confirmed")+SUMIFS(Bookings!$E$7:$E$156,Bookings!$C$7:$C$156,"&lt;="&amp;A58,Bookings!$D$7:$D$156,"&gt;"&amp;A58,Bookings!$G$7:$G$156,"Tentative"),0))</f>
        <v/>
      </c>
      <c r="I58" s="14">
        <f>IF(A58="","",IFERROR(SUMIFS(Bookings!$F$7:$F$156,Bookings!$C$7:$C$156,"&lt;="&amp;A58,Bookings!$D$7:$D$156,"&gt;"&amp;A58,Bookings!$G$7:$G$156,"Confirmed")+SUMIFS(Bookings!$F$7:$F$156,Bookings!$C$7:$C$156,"&lt;="&amp;A58,Bookings!$D$7:$D$156,"&gt;"&amp;A58,Bookings!$G$7:$G$156,"Tentative"),0))</f>
        <v/>
      </c>
      <c r="J58" s="14">
        <f>IF(OR(A58="",D58=""),"",IFERROR(D58-H58,""))</f>
        <v/>
      </c>
      <c r="K58" s="14">
        <f>IF(OR(A58="",E58=""),"",IFERROR(E58-I58,""))</f>
        <v/>
      </c>
      <c r="L58" s="23">
        <f>IF(A58="","",IF(COUNTIFS(Assumptions!$C$12:$C$111,"&lt;="&amp;A58,Assumptions!$D$12:$D$111,"&gt;="&amp;A58,Assumptions!$I$12:$I$111,"Yes")&gt;1,"Check: rule overlap",IF(OR(D58="",E58="",F58=""),"Check: rule inputs",IF(OR(J58&lt;0,K58&lt;0),"Check: over capacity",IF(OR(J58=0,K58=0),"At limit",IF(G58="Yes","Arrival blackout","Open"))))))</f>
        <v/>
      </c>
    </row>
    <row r="59">
      <c r="A59" s="34">
        <f>IF(OR(Assumptions!$B$3="",Assumptions!$B$4="",ROW()-6&gt;Assumptions!$B$4),"",Assumptions!$B$3+ROW()-7)</f>
        <v/>
      </c>
      <c r="B59" s="20">
        <f>IF(A59="","",TEXT(A59,"ddd"))</f>
        <v/>
      </c>
      <c r="C59" s="20">
        <f>IF(A59="","",IF(COUNTIFS(Assumptions!$C$12:$C$111,"&lt;="&amp;A59,Assumptions!$D$12:$D$111,"&gt;="&amp;A59,Assumptions!$I$12:$I$111,"Yes")=0,"Standard",IF(COUNTIFS(Assumptions!$C$12:$C$111,"&lt;="&amp;A59,Assumptions!$D$12:$D$111,"&gt;="&amp;A59,Assumptions!$I$12:$I$111,"Yes")=1,"Holiday rule","Multiple rules")))</f>
        <v/>
      </c>
      <c r="D59" s="16">
        <f>IF(A59="","",IF(COUNTIFS(Assumptions!$C$12:$C$111,"&lt;="&amp;A59,Assumptions!$D$12:$D$111,"&gt;="&amp;A59,Assumptions!$I$12:$I$111,"Yes")=0,Assumptions!$B$5,IF(COUNTIFS(Assumptions!$C$12:$C$111,"&lt;="&amp;A59,Assumptions!$D$12:$D$111,"&gt;="&amp;A59,Assumptions!$I$12:$I$111,"Yes",Assumptions!$E$12:$E$111,"&lt;&gt;")&lt;&gt;COUNTIFS(Assumptions!$C$12:$C$111,"&lt;="&amp;A59,Assumptions!$D$12:$D$111,"&gt;="&amp;A59,Assumptions!$I$12:$I$111,"Yes"),"",IFERROR(SUMIFS(Assumptions!$E$12:$E$111,Assumptions!$C$12:$C$111,"&lt;="&amp;A59,Assumptions!$D$12:$D$111,"&gt;="&amp;A59,Assumptions!$I$12:$I$111,"Yes"),""))))</f>
        <v/>
      </c>
      <c r="E59" s="16">
        <f>IF(A59="","",IF(COUNTIFS(Assumptions!$C$12:$C$111,"&lt;="&amp;A59,Assumptions!$D$12:$D$111,"&gt;="&amp;A59,Assumptions!$I$12:$I$111,"Yes")=0,Assumptions!$B$6,IF(COUNTIFS(Assumptions!$C$12:$C$111,"&lt;="&amp;A59,Assumptions!$D$12:$D$111,"&gt;="&amp;A59,Assumptions!$I$12:$I$111,"Yes",Assumptions!$F$12:$F$111,"&lt;&gt;")&lt;&gt;COUNTIFS(Assumptions!$C$12:$C$111,"&lt;="&amp;A59,Assumptions!$D$12:$D$111,"&gt;="&amp;A59,Assumptions!$I$12:$I$111,"Yes"),"",IFERROR(SUMIFS(Assumptions!$F$12:$F$111,Assumptions!$C$12:$C$111,"&lt;="&amp;A59,Assumptions!$D$12:$D$111,"&gt;="&amp;A59,Assumptions!$I$12:$I$111,"Yes"),""))))</f>
        <v/>
      </c>
      <c r="F59" s="16">
        <f>IF(A59="","",IF(COUNTIFS(Assumptions!$C$12:$C$111,"&lt;="&amp;A59,Assumptions!$D$12:$D$111,"&gt;="&amp;A59,Assumptions!$I$12:$I$111,"Yes")=0,Assumptions!$B$7,IF(COUNTIFS(Assumptions!$C$12:$C$111,"&lt;="&amp;A59,Assumptions!$D$12:$D$111,"&gt;="&amp;A59,Assumptions!$I$12:$I$111,"Yes",Assumptions!$G$12:$G$111,"&lt;&gt;")&lt;&gt;COUNTIFS(Assumptions!$C$12:$C$111,"&lt;="&amp;A59,Assumptions!$D$12:$D$111,"&gt;="&amp;A59,Assumptions!$I$12:$I$111,"Yes"),"",IFERROR(SUMIFS(Assumptions!$G$12:$G$111,Assumptions!$C$12:$C$111,"&lt;="&amp;A59,Assumptions!$D$12:$D$111,"&gt;="&amp;A59,Assumptions!$I$12:$I$111,"Yes"),""))))</f>
        <v/>
      </c>
      <c r="G59" s="16">
        <f>IF(A59="","",IF(COUNTIFS(Assumptions!$C$12:$C$111,"&lt;="&amp;A59,Assumptions!$D$12:$D$111,"&gt;="&amp;A59,Assumptions!$H$12:$H$111,"Yes",Assumptions!$I$12:$I$111,"Yes")&gt;0,"Yes","No"))</f>
        <v/>
      </c>
      <c r="H59" s="16">
        <f>IF(A59="","",IFERROR(SUMIFS(Bookings!$E$7:$E$156,Bookings!$C$7:$C$156,"&lt;="&amp;A59,Bookings!$D$7:$D$156,"&gt;"&amp;A59,Bookings!$G$7:$G$156,"Confirmed")+SUMIFS(Bookings!$E$7:$E$156,Bookings!$C$7:$C$156,"&lt;="&amp;A59,Bookings!$D$7:$D$156,"&gt;"&amp;A59,Bookings!$G$7:$G$156,"Tentative"),0))</f>
        <v/>
      </c>
      <c r="I59" s="16">
        <f>IF(A59="","",IFERROR(SUMIFS(Bookings!$F$7:$F$156,Bookings!$C$7:$C$156,"&lt;="&amp;A59,Bookings!$D$7:$D$156,"&gt;"&amp;A59,Bookings!$G$7:$G$156,"Confirmed")+SUMIFS(Bookings!$F$7:$F$156,Bookings!$C$7:$C$156,"&lt;="&amp;A59,Bookings!$D$7:$D$156,"&gt;"&amp;A59,Bookings!$G$7:$G$156,"Tentative"),0))</f>
        <v/>
      </c>
      <c r="J59" s="16">
        <f>IF(OR(A59="",D59=""),"",IFERROR(D59-H59,""))</f>
        <v/>
      </c>
      <c r="K59" s="16">
        <f>IF(OR(A59="",E59=""),"",IFERROR(E59-I59,""))</f>
        <v/>
      </c>
      <c r="L59" s="21">
        <f>IF(A59="","",IF(COUNTIFS(Assumptions!$C$12:$C$111,"&lt;="&amp;A59,Assumptions!$D$12:$D$111,"&gt;="&amp;A59,Assumptions!$I$12:$I$111,"Yes")&gt;1,"Check: rule overlap",IF(OR(D59="",E59="",F59=""),"Check: rule inputs",IF(OR(J59&lt;0,K59&lt;0),"Check: over capacity",IF(OR(J59=0,K59=0),"At limit",IF(G59="Yes","Arrival blackout","Open"))))))</f>
        <v/>
      </c>
    </row>
    <row r="60">
      <c r="A60" s="33">
        <f>IF(OR(Assumptions!$B$3="",Assumptions!$B$4="",ROW()-6&gt;Assumptions!$B$4),"",Assumptions!$B$3+ROW()-7)</f>
        <v/>
      </c>
      <c r="B60" s="22">
        <f>IF(A60="","",TEXT(A60,"ddd"))</f>
        <v/>
      </c>
      <c r="C60" s="22">
        <f>IF(A60="","",IF(COUNTIFS(Assumptions!$C$12:$C$111,"&lt;="&amp;A60,Assumptions!$D$12:$D$111,"&gt;="&amp;A60,Assumptions!$I$12:$I$111,"Yes")=0,"Standard",IF(COUNTIFS(Assumptions!$C$12:$C$111,"&lt;="&amp;A60,Assumptions!$D$12:$D$111,"&gt;="&amp;A60,Assumptions!$I$12:$I$111,"Yes")=1,"Holiday rule","Multiple rules")))</f>
        <v/>
      </c>
      <c r="D60" s="14">
        <f>IF(A60="","",IF(COUNTIFS(Assumptions!$C$12:$C$111,"&lt;="&amp;A60,Assumptions!$D$12:$D$111,"&gt;="&amp;A60,Assumptions!$I$12:$I$111,"Yes")=0,Assumptions!$B$5,IF(COUNTIFS(Assumptions!$C$12:$C$111,"&lt;="&amp;A60,Assumptions!$D$12:$D$111,"&gt;="&amp;A60,Assumptions!$I$12:$I$111,"Yes",Assumptions!$E$12:$E$111,"&lt;&gt;")&lt;&gt;COUNTIFS(Assumptions!$C$12:$C$111,"&lt;="&amp;A60,Assumptions!$D$12:$D$111,"&gt;="&amp;A60,Assumptions!$I$12:$I$111,"Yes"),"",IFERROR(SUMIFS(Assumptions!$E$12:$E$111,Assumptions!$C$12:$C$111,"&lt;="&amp;A60,Assumptions!$D$12:$D$111,"&gt;="&amp;A60,Assumptions!$I$12:$I$111,"Yes"),""))))</f>
        <v/>
      </c>
      <c r="E60" s="14">
        <f>IF(A60="","",IF(COUNTIFS(Assumptions!$C$12:$C$111,"&lt;="&amp;A60,Assumptions!$D$12:$D$111,"&gt;="&amp;A60,Assumptions!$I$12:$I$111,"Yes")=0,Assumptions!$B$6,IF(COUNTIFS(Assumptions!$C$12:$C$111,"&lt;="&amp;A60,Assumptions!$D$12:$D$111,"&gt;="&amp;A60,Assumptions!$I$12:$I$111,"Yes",Assumptions!$F$12:$F$111,"&lt;&gt;")&lt;&gt;COUNTIFS(Assumptions!$C$12:$C$111,"&lt;="&amp;A60,Assumptions!$D$12:$D$111,"&gt;="&amp;A60,Assumptions!$I$12:$I$111,"Yes"),"",IFERROR(SUMIFS(Assumptions!$F$12:$F$111,Assumptions!$C$12:$C$111,"&lt;="&amp;A60,Assumptions!$D$12:$D$111,"&gt;="&amp;A60,Assumptions!$I$12:$I$111,"Yes"),""))))</f>
        <v/>
      </c>
      <c r="F60" s="14">
        <f>IF(A60="","",IF(COUNTIFS(Assumptions!$C$12:$C$111,"&lt;="&amp;A60,Assumptions!$D$12:$D$111,"&gt;="&amp;A60,Assumptions!$I$12:$I$111,"Yes")=0,Assumptions!$B$7,IF(COUNTIFS(Assumptions!$C$12:$C$111,"&lt;="&amp;A60,Assumptions!$D$12:$D$111,"&gt;="&amp;A60,Assumptions!$I$12:$I$111,"Yes",Assumptions!$G$12:$G$111,"&lt;&gt;")&lt;&gt;COUNTIFS(Assumptions!$C$12:$C$111,"&lt;="&amp;A60,Assumptions!$D$12:$D$111,"&gt;="&amp;A60,Assumptions!$I$12:$I$111,"Yes"),"",IFERROR(SUMIFS(Assumptions!$G$12:$G$111,Assumptions!$C$12:$C$111,"&lt;="&amp;A60,Assumptions!$D$12:$D$111,"&gt;="&amp;A60,Assumptions!$I$12:$I$111,"Yes"),""))))</f>
        <v/>
      </c>
      <c r="G60" s="14">
        <f>IF(A60="","",IF(COUNTIFS(Assumptions!$C$12:$C$111,"&lt;="&amp;A60,Assumptions!$D$12:$D$111,"&gt;="&amp;A60,Assumptions!$H$12:$H$111,"Yes",Assumptions!$I$12:$I$111,"Yes")&gt;0,"Yes","No"))</f>
        <v/>
      </c>
      <c r="H60" s="14">
        <f>IF(A60="","",IFERROR(SUMIFS(Bookings!$E$7:$E$156,Bookings!$C$7:$C$156,"&lt;="&amp;A60,Bookings!$D$7:$D$156,"&gt;"&amp;A60,Bookings!$G$7:$G$156,"Confirmed")+SUMIFS(Bookings!$E$7:$E$156,Bookings!$C$7:$C$156,"&lt;="&amp;A60,Bookings!$D$7:$D$156,"&gt;"&amp;A60,Bookings!$G$7:$G$156,"Tentative"),0))</f>
        <v/>
      </c>
      <c r="I60" s="14">
        <f>IF(A60="","",IFERROR(SUMIFS(Bookings!$F$7:$F$156,Bookings!$C$7:$C$156,"&lt;="&amp;A60,Bookings!$D$7:$D$156,"&gt;"&amp;A60,Bookings!$G$7:$G$156,"Confirmed")+SUMIFS(Bookings!$F$7:$F$156,Bookings!$C$7:$C$156,"&lt;="&amp;A60,Bookings!$D$7:$D$156,"&gt;"&amp;A60,Bookings!$G$7:$G$156,"Tentative"),0))</f>
        <v/>
      </c>
      <c r="J60" s="14">
        <f>IF(OR(A60="",D60=""),"",IFERROR(D60-H60,""))</f>
        <v/>
      </c>
      <c r="K60" s="14">
        <f>IF(OR(A60="",E60=""),"",IFERROR(E60-I60,""))</f>
        <v/>
      </c>
      <c r="L60" s="23">
        <f>IF(A60="","",IF(COUNTIFS(Assumptions!$C$12:$C$111,"&lt;="&amp;A60,Assumptions!$D$12:$D$111,"&gt;="&amp;A60,Assumptions!$I$12:$I$111,"Yes")&gt;1,"Check: rule overlap",IF(OR(D60="",E60="",F60=""),"Check: rule inputs",IF(OR(J60&lt;0,K60&lt;0),"Check: over capacity",IF(OR(J60=0,K60=0),"At limit",IF(G60="Yes","Arrival blackout","Open"))))))</f>
        <v/>
      </c>
    </row>
    <row r="61">
      <c r="A61" s="34">
        <f>IF(OR(Assumptions!$B$3="",Assumptions!$B$4="",ROW()-6&gt;Assumptions!$B$4),"",Assumptions!$B$3+ROW()-7)</f>
        <v/>
      </c>
      <c r="B61" s="20">
        <f>IF(A61="","",TEXT(A61,"ddd"))</f>
        <v/>
      </c>
      <c r="C61" s="20">
        <f>IF(A61="","",IF(COUNTIFS(Assumptions!$C$12:$C$111,"&lt;="&amp;A61,Assumptions!$D$12:$D$111,"&gt;="&amp;A61,Assumptions!$I$12:$I$111,"Yes")=0,"Standard",IF(COUNTIFS(Assumptions!$C$12:$C$111,"&lt;="&amp;A61,Assumptions!$D$12:$D$111,"&gt;="&amp;A61,Assumptions!$I$12:$I$111,"Yes")=1,"Holiday rule","Multiple rules")))</f>
        <v/>
      </c>
      <c r="D61" s="16">
        <f>IF(A61="","",IF(COUNTIFS(Assumptions!$C$12:$C$111,"&lt;="&amp;A61,Assumptions!$D$12:$D$111,"&gt;="&amp;A61,Assumptions!$I$12:$I$111,"Yes")=0,Assumptions!$B$5,IF(COUNTIFS(Assumptions!$C$12:$C$111,"&lt;="&amp;A61,Assumptions!$D$12:$D$111,"&gt;="&amp;A61,Assumptions!$I$12:$I$111,"Yes",Assumptions!$E$12:$E$111,"&lt;&gt;")&lt;&gt;COUNTIFS(Assumptions!$C$12:$C$111,"&lt;="&amp;A61,Assumptions!$D$12:$D$111,"&gt;="&amp;A61,Assumptions!$I$12:$I$111,"Yes"),"",IFERROR(SUMIFS(Assumptions!$E$12:$E$111,Assumptions!$C$12:$C$111,"&lt;="&amp;A61,Assumptions!$D$12:$D$111,"&gt;="&amp;A61,Assumptions!$I$12:$I$111,"Yes"),""))))</f>
        <v/>
      </c>
      <c r="E61" s="16">
        <f>IF(A61="","",IF(COUNTIFS(Assumptions!$C$12:$C$111,"&lt;="&amp;A61,Assumptions!$D$12:$D$111,"&gt;="&amp;A61,Assumptions!$I$12:$I$111,"Yes")=0,Assumptions!$B$6,IF(COUNTIFS(Assumptions!$C$12:$C$111,"&lt;="&amp;A61,Assumptions!$D$12:$D$111,"&gt;="&amp;A61,Assumptions!$I$12:$I$111,"Yes",Assumptions!$F$12:$F$111,"&lt;&gt;")&lt;&gt;COUNTIFS(Assumptions!$C$12:$C$111,"&lt;="&amp;A61,Assumptions!$D$12:$D$111,"&gt;="&amp;A61,Assumptions!$I$12:$I$111,"Yes"),"",IFERROR(SUMIFS(Assumptions!$F$12:$F$111,Assumptions!$C$12:$C$111,"&lt;="&amp;A61,Assumptions!$D$12:$D$111,"&gt;="&amp;A61,Assumptions!$I$12:$I$111,"Yes"),""))))</f>
        <v/>
      </c>
      <c r="F61" s="16">
        <f>IF(A61="","",IF(COUNTIFS(Assumptions!$C$12:$C$111,"&lt;="&amp;A61,Assumptions!$D$12:$D$111,"&gt;="&amp;A61,Assumptions!$I$12:$I$111,"Yes")=0,Assumptions!$B$7,IF(COUNTIFS(Assumptions!$C$12:$C$111,"&lt;="&amp;A61,Assumptions!$D$12:$D$111,"&gt;="&amp;A61,Assumptions!$I$12:$I$111,"Yes",Assumptions!$G$12:$G$111,"&lt;&gt;")&lt;&gt;COUNTIFS(Assumptions!$C$12:$C$111,"&lt;="&amp;A61,Assumptions!$D$12:$D$111,"&gt;="&amp;A61,Assumptions!$I$12:$I$111,"Yes"),"",IFERROR(SUMIFS(Assumptions!$G$12:$G$111,Assumptions!$C$12:$C$111,"&lt;="&amp;A61,Assumptions!$D$12:$D$111,"&gt;="&amp;A61,Assumptions!$I$12:$I$111,"Yes"),""))))</f>
        <v/>
      </c>
      <c r="G61" s="16">
        <f>IF(A61="","",IF(COUNTIFS(Assumptions!$C$12:$C$111,"&lt;="&amp;A61,Assumptions!$D$12:$D$111,"&gt;="&amp;A61,Assumptions!$H$12:$H$111,"Yes",Assumptions!$I$12:$I$111,"Yes")&gt;0,"Yes","No"))</f>
        <v/>
      </c>
      <c r="H61" s="16">
        <f>IF(A61="","",IFERROR(SUMIFS(Bookings!$E$7:$E$156,Bookings!$C$7:$C$156,"&lt;="&amp;A61,Bookings!$D$7:$D$156,"&gt;"&amp;A61,Bookings!$G$7:$G$156,"Confirmed")+SUMIFS(Bookings!$E$7:$E$156,Bookings!$C$7:$C$156,"&lt;="&amp;A61,Bookings!$D$7:$D$156,"&gt;"&amp;A61,Bookings!$G$7:$G$156,"Tentative"),0))</f>
        <v/>
      </c>
      <c r="I61" s="16">
        <f>IF(A61="","",IFERROR(SUMIFS(Bookings!$F$7:$F$156,Bookings!$C$7:$C$156,"&lt;="&amp;A61,Bookings!$D$7:$D$156,"&gt;"&amp;A61,Bookings!$G$7:$G$156,"Confirmed")+SUMIFS(Bookings!$F$7:$F$156,Bookings!$C$7:$C$156,"&lt;="&amp;A61,Bookings!$D$7:$D$156,"&gt;"&amp;A61,Bookings!$G$7:$G$156,"Tentative"),0))</f>
        <v/>
      </c>
      <c r="J61" s="16">
        <f>IF(OR(A61="",D61=""),"",IFERROR(D61-H61,""))</f>
        <v/>
      </c>
      <c r="K61" s="16">
        <f>IF(OR(A61="",E61=""),"",IFERROR(E61-I61,""))</f>
        <v/>
      </c>
      <c r="L61" s="21">
        <f>IF(A61="","",IF(COUNTIFS(Assumptions!$C$12:$C$111,"&lt;="&amp;A61,Assumptions!$D$12:$D$111,"&gt;="&amp;A61,Assumptions!$I$12:$I$111,"Yes")&gt;1,"Check: rule overlap",IF(OR(D61="",E61="",F61=""),"Check: rule inputs",IF(OR(J61&lt;0,K61&lt;0),"Check: over capacity",IF(OR(J61=0,K61=0),"At limit",IF(G61="Yes","Arrival blackout","Open"))))))</f>
        <v/>
      </c>
    </row>
    <row r="62">
      <c r="A62" s="33">
        <f>IF(OR(Assumptions!$B$3="",Assumptions!$B$4="",ROW()-6&gt;Assumptions!$B$4),"",Assumptions!$B$3+ROW()-7)</f>
        <v/>
      </c>
      <c r="B62" s="22">
        <f>IF(A62="","",TEXT(A62,"ddd"))</f>
        <v/>
      </c>
      <c r="C62" s="22">
        <f>IF(A62="","",IF(COUNTIFS(Assumptions!$C$12:$C$111,"&lt;="&amp;A62,Assumptions!$D$12:$D$111,"&gt;="&amp;A62,Assumptions!$I$12:$I$111,"Yes")=0,"Standard",IF(COUNTIFS(Assumptions!$C$12:$C$111,"&lt;="&amp;A62,Assumptions!$D$12:$D$111,"&gt;="&amp;A62,Assumptions!$I$12:$I$111,"Yes")=1,"Holiday rule","Multiple rules")))</f>
        <v/>
      </c>
      <c r="D62" s="14">
        <f>IF(A62="","",IF(COUNTIFS(Assumptions!$C$12:$C$111,"&lt;="&amp;A62,Assumptions!$D$12:$D$111,"&gt;="&amp;A62,Assumptions!$I$12:$I$111,"Yes")=0,Assumptions!$B$5,IF(COUNTIFS(Assumptions!$C$12:$C$111,"&lt;="&amp;A62,Assumptions!$D$12:$D$111,"&gt;="&amp;A62,Assumptions!$I$12:$I$111,"Yes",Assumptions!$E$12:$E$111,"&lt;&gt;")&lt;&gt;COUNTIFS(Assumptions!$C$12:$C$111,"&lt;="&amp;A62,Assumptions!$D$12:$D$111,"&gt;="&amp;A62,Assumptions!$I$12:$I$111,"Yes"),"",IFERROR(SUMIFS(Assumptions!$E$12:$E$111,Assumptions!$C$12:$C$111,"&lt;="&amp;A62,Assumptions!$D$12:$D$111,"&gt;="&amp;A62,Assumptions!$I$12:$I$111,"Yes"),""))))</f>
        <v/>
      </c>
      <c r="E62" s="14">
        <f>IF(A62="","",IF(COUNTIFS(Assumptions!$C$12:$C$111,"&lt;="&amp;A62,Assumptions!$D$12:$D$111,"&gt;="&amp;A62,Assumptions!$I$12:$I$111,"Yes")=0,Assumptions!$B$6,IF(COUNTIFS(Assumptions!$C$12:$C$111,"&lt;="&amp;A62,Assumptions!$D$12:$D$111,"&gt;="&amp;A62,Assumptions!$I$12:$I$111,"Yes",Assumptions!$F$12:$F$111,"&lt;&gt;")&lt;&gt;COUNTIFS(Assumptions!$C$12:$C$111,"&lt;="&amp;A62,Assumptions!$D$12:$D$111,"&gt;="&amp;A62,Assumptions!$I$12:$I$111,"Yes"),"",IFERROR(SUMIFS(Assumptions!$F$12:$F$111,Assumptions!$C$12:$C$111,"&lt;="&amp;A62,Assumptions!$D$12:$D$111,"&gt;="&amp;A62,Assumptions!$I$12:$I$111,"Yes"),""))))</f>
        <v/>
      </c>
      <c r="F62" s="14">
        <f>IF(A62="","",IF(COUNTIFS(Assumptions!$C$12:$C$111,"&lt;="&amp;A62,Assumptions!$D$12:$D$111,"&gt;="&amp;A62,Assumptions!$I$12:$I$111,"Yes")=0,Assumptions!$B$7,IF(COUNTIFS(Assumptions!$C$12:$C$111,"&lt;="&amp;A62,Assumptions!$D$12:$D$111,"&gt;="&amp;A62,Assumptions!$I$12:$I$111,"Yes",Assumptions!$G$12:$G$111,"&lt;&gt;")&lt;&gt;COUNTIFS(Assumptions!$C$12:$C$111,"&lt;="&amp;A62,Assumptions!$D$12:$D$111,"&gt;="&amp;A62,Assumptions!$I$12:$I$111,"Yes"),"",IFERROR(SUMIFS(Assumptions!$G$12:$G$111,Assumptions!$C$12:$C$111,"&lt;="&amp;A62,Assumptions!$D$12:$D$111,"&gt;="&amp;A62,Assumptions!$I$12:$I$111,"Yes"),""))))</f>
        <v/>
      </c>
      <c r="G62" s="14">
        <f>IF(A62="","",IF(COUNTIFS(Assumptions!$C$12:$C$111,"&lt;="&amp;A62,Assumptions!$D$12:$D$111,"&gt;="&amp;A62,Assumptions!$H$12:$H$111,"Yes",Assumptions!$I$12:$I$111,"Yes")&gt;0,"Yes","No"))</f>
        <v/>
      </c>
      <c r="H62" s="14">
        <f>IF(A62="","",IFERROR(SUMIFS(Bookings!$E$7:$E$156,Bookings!$C$7:$C$156,"&lt;="&amp;A62,Bookings!$D$7:$D$156,"&gt;"&amp;A62,Bookings!$G$7:$G$156,"Confirmed")+SUMIFS(Bookings!$E$7:$E$156,Bookings!$C$7:$C$156,"&lt;="&amp;A62,Bookings!$D$7:$D$156,"&gt;"&amp;A62,Bookings!$G$7:$G$156,"Tentative"),0))</f>
        <v/>
      </c>
      <c r="I62" s="14">
        <f>IF(A62="","",IFERROR(SUMIFS(Bookings!$F$7:$F$156,Bookings!$C$7:$C$156,"&lt;="&amp;A62,Bookings!$D$7:$D$156,"&gt;"&amp;A62,Bookings!$G$7:$G$156,"Confirmed")+SUMIFS(Bookings!$F$7:$F$156,Bookings!$C$7:$C$156,"&lt;="&amp;A62,Bookings!$D$7:$D$156,"&gt;"&amp;A62,Bookings!$G$7:$G$156,"Tentative"),0))</f>
        <v/>
      </c>
      <c r="J62" s="14">
        <f>IF(OR(A62="",D62=""),"",IFERROR(D62-H62,""))</f>
        <v/>
      </c>
      <c r="K62" s="14">
        <f>IF(OR(A62="",E62=""),"",IFERROR(E62-I62,""))</f>
        <v/>
      </c>
      <c r="L62" s="23">
        <f>IF(A62="","",IF(COUNTIFS(Assumptions!$C$12:$C$111,"&lt;="&amp;A62,Assumptions!$D$12:$D$111,"&gt;="&amp;A62,Assumptions!$I$12:$I$111,"Yes")&gt;1,"Check: rule overlap",IF(OR(D62="",E62="",F62=""),"Check: rule inputs",IF(OR(J62&lt;0,K62&lt;0),"Check: over capacity",IF(OR(J62=0,K62=0),"At limit",IF(G62="Yes","Arrival blackout","Open"))))))</f>
        <v/>
      </c>
    </row>
    <row r="63">
      <c r="A63" s="34">
        <f>IF(OR(Assumptions!$B$3="",Assumptions!$B$4="",ROW()-6&gt;Assumptions!$B$4),"",Assumptions!$B$3+ROW()-7)</f>
        <v/>
      </c>
      <c r="B63" s="20">
        <f>IF(A63="","",TEXT(A63,"ddd"))</f>
        <v/>
      </c>
      <c r="C63" s="20">
        <f>IF(A63="","",IF(COUNTIFS(Assumptions!$C$12:$C$111,"&lt;="&amp;A63,Assumptions!$D$12:$D$111,"&gt;="&amp;A63,Assumptions!$I$12:$I$111,"Yes")=0,"Standard",IF(COUNTIFS(Assumptions!$C$12:$C$111,"&lt;="&amp;A63,Assumptions!$D$12:$D$111,"&gt;="&amp;A63,Assumptions!$I$12:$I$111,"Yes")=1,"Holiday rule","Multiple rules")))</f>
        <v/>
      </c>
      <c r="D63" s="16">
        <f>IF(A63="","",IF(COUNTIFS(Assumptions!$C$12:$C$111,"&lt;="&amp;A63,Assumptions!$D$12:$D$111,"&gt;="&amp;A63,Assumptions!$I$12:$I$111,"Yes")=0,Assumptions!$B$5,IF(COUNTIFS(Assumptions!$C$12:$C$111,"&lt;="&amp;A63,Assumptions!$D$12:$D$111,"&gt;="&amp;A63,Assumptions!$I$12:$I$111,"Yes",Assumptions!$E$12:$E$111,"&lt;&gt;")&lt;&gt;COUNTIFS(Assumptions!$C$12:$C$111,"&lt;="&amp;A63,Assumptions!$D$12:$D$111,"&gt;="&amp;A63,Assumptions!$I$12:$I$111,"Yes"),"",IFERROR(SUMIFS(Assumptions!$E$12:$E$111,Assumptions!$C$12:$C$111,"&lt;="&amp;A63,Assumptions!$D$12:$D$111,"&gt;="&amp;A63,Assumptions!$I$12:$I$111,"Yes"),""))))</f>
        <v/>
      </c>
      <c r="E63" s="16">
        <f>IF(A63="","",IF(COUNTIFS(Assumptions!$C$12:$C$111,"&lt;="&amp;A63,Assumptions!$D$12:$D$111,"&gt;="&amp;A63,Assumptions!$I$12:$I$111,"Yes")=0,Assumptions!$B$6,IF(COUNTIFS(Assumptions!$C$12:$C$111,"&lt;="&amp;A63,Assumptions!$D$12:$D$111,"&gt;="&amp;A63,Assumptions!$I$12:$I$111,"Yes",Assumptions!$F$12:$F$111,"&lt;&gt;")&lt;&gt;COUNTIFS(Assumptions!$C$12:$C$111,"&lt;="&amp;A63,Assumptions!$D$12:$D$111,"&gt;="&amp;A63,Assumptions!$I$12:$I$111,"Yes"),"",IFERROR(SUMIFS(Assumptions!$F$12:$F$111,Assumptions!$C$12:$C$111,"&lt;="&amp;A63,Assumptions!$D$12:$D$111,"&gt;="&amp;A63,Assumptions!$I$12:$I$111,"Yes"),""))))</f>
        <v/>
      </c>
      <c r="F63" s="16">
        <f>IF(A63="","",IF(COUNTIFS(Assumptions!$C$12:$C$111,"&lt;="&amp;A63,Assumptions!$D$12:$D$111,"&gt;="&amp;A63,Assumptions!$I$12:$I$111,"Yes")=0,Assumptions!$B$7,IF(COUNTIFS(Assumptions!$C$12:$C$111,"&lt;="&amp;A63,Assumptions!$D$12:$D$111,"&gt;="&amp;A63,Assumptions!$I$12:$I$111,"Yes",Assumptions!$G$12:$G$111,"&lt;&gt;")&lt;&gt;COUNTIFS(Assumptions!$C$12:$C$111,"&lt;="&amp;A63,Assumptions!$D$12:$D$111,"&gt;="&amp;A63,Assumptions!$I$12:$I$111,"Yes"),"",IFERROR(SUMIFS(Assumptions!$G$12:$G$111,Assumptions!$C$12:$C$111,"&lt;="&amp;A63,Assumptions!$D$12:$D$111,"&gt;="&amp;A63,Assumptions!$I$12:$I$111,"Yes"),""))))</f>
        <v/>
      </c>
      <c r="G63" s="16">
        <f>IF(A63="","",IF(COUNTIFS(Assumptions!$C$12:$C$111,"&lt;="&amp;A63,Assumptions!$D$12:$D$111,"&gt;="&amp;A63,Assumptions!$H$12:$H$111,"Yes",Assumptions!$I$12:$I$111,"Yes")&gt;0,"Yes","No"))</f>
        <v/>
      </c>
      <c r="H63" s="16">
        <f>IF(A63="","",IFERROR(SUMIFS(Bookings!$E$7:$E$156,Bookings!$C$7:$C$156,"&lt;="&amp;A63,Bookings!$D$7:$D$156,"&gt;"&amp;A63,Bookings!$G$7:$G$156,"Confirmed")+SUMIFS(Bookings!$E$7:$E$156,Bookings!$C$7:$C$156,"&lt;="&amp;A63,Bookings!$D$7:$D$156,"&gt;"&amp;A63,Bookings!$G$7:$G$156,"Tentative"),0))</f>
        <v/>
      </c>
      <c r="I63" s="16">
        <f>IF(A63="","",IFERROR(SUMIFS(Bookings!$F$7:$F$156,Bookings!$C$7:$C$156,"&lt;="&amp;A63,Bookings!$D$7:$D$156,"&gt;"&amp;A63,Bookings!$G$7:$G$156,"Confirmed")+SUMIFS(Bookings!$F$7:$F$156,Bookings!$C$7:$C$156,"&lt;="&amp;A63,Bookings!$D$7:$D$156,"&gt;"&amp;A63,Bookings!$G$7:$G$156,"Tentative"),0))</f>
        <v/>
      </c>
      <c r="J63" s="16">
        <f>IF(OR(A63="",D63=""),"",IFERROR(D63-H63,""))</f>
        <v/>
      </c>
      <c r="K63" s="16">
        <f>IF(OR(A63="",E63=""),"",IFERROR(E63-I63,""))</f>
        <v/>
      </c>
      <c r="L63" s="21">
        <f>IF(A63="","",IF(COUNTIFS(Assumptions!$C$12:$C$111,"&lt;="&amp;A63,Assumptions!$D$12:$D$111,"&gt;="&amp;A63,Assumptions!$I$12:$I$111,"Yes")&gt;1,"Check: rule overlap",IF(OR(D63="",E63="",F63=""),"Check: rule inputs",IF(OR(J63&lt;0,K63&lt;0),"Check: over capacity",IF(OR(J63=0,K63=0),"At limit",IF(G63="Yes","Arrival blackout","Open"))))))</f>
        <v/>
      </c>
    </row>
    <row r="64">
      <c r="A64" s="33">
        <f>IF(OR(Assumptions!$B$3="",Assumptions!$B$4="",ROW()-6&gt;Assumptions!$B$4),"",Assumptions!$B$3+ROW()-7)</f>
        <v/>
      </c>
      <c r="B64" s="22">
        <f>IF(A64="","",TEXT(A64,"ddd"))</f>
        <v/>
      </c>
      <c r="C64" s="22">
        <f>IF(A64="","",IF(COUNTIFS(Assumptions!$C$12:$C$111,"&lt;="&amp;A64,Assumptions!$D$12:$D$111,"&gt;="&amp;A64,Assumptions!$I$12:$I$111,"Yes")=0,"Standard",IF(COUNTIFS(Assumptions!$C$12:$C$111,"&lt;="&amp;A64,Assumptions!$D$12:$D$111,"&gt;="&amp;A64,Assumptions!$I$12:$I$111,"Yes")=1,"Holiday rule","Multiple rules")))</f>
        <v/>
      </c>
      <c r="D64" s="14">
        <f>IF(A64="","",IF(COUNTIFS(Assumptions!$C$12:$C$111,"&lt;="&amp;A64,Assumptions!$D$12:$D$111,"&gt;="&amp;A64,Assumptions!$I$12:$I$111,"Yes")=0,Assumptions!$B$5,IF(COUNTIFS(Assumptions!$C$12:$C$111,"&lt;="&amp;A64,Assumptions!$D$12:$D$111,"&gt;="&amp;A64,Assumptions!$I$12:$I$111,"Yes",Assumptions!$E$12:$E$111,"&lt;&gt;")&lt;&gt;COUNTIFS(Assumptions!$C$12:$C$111,"&lt;="&amp;A64,Assumptions!$D$12:$D$111,"&gt;="&amp;A64,Assumptions!$I$12:$I$111,"Yes"),"",IFERROR(SUMIFS(Assumptions!$E$12:$E$111,Assumptions!$C$12:$C$111,"&lt;="&amp;A64,Assumptions!$D$12:$D$111,"&gt;="&amp;A64,Assumptions!$I$12:$I$111,"Yes"),""))))</f>
        <v/>
      </c>
      <c r="E64" s="14">
        <f>IF(A64="","",IF(COUNTIFS(Assumptions!$C$12:$C$111,"&lt;="&amp;A64,Assumptions!$D$12:$D$111,"&gt;="&amp;A64,Assumptions!$I$12:$I$111,"Yes")=0,Assumptions!$B$6,IF(COUNTIFS(Assumptions!$C$12:$C$111,"&lt;="&amp;A64,Assumptions!$D$12:$D$111,"&gt;="&amp;A64,Assumptions!$I$12:$I$111,"Yes",Assumptions!$F$12:$F$111,"&lt;&gt;")&lt;&gt;COUNTIFS(Assumptions!$C$12:$C$111,"&lt;="&amp;A64,Assumptions!$D$12:$D$111,"&gt;="&amp;A64,Assumptions!$I$12:$I$111,"Yes"),"",IFERROR(SUMIFS(Assumptions!$F$12:$F$111,Assumptions!$C$12:$C$111,"&lt;="&amp;A64,Assumptions!$D$12:$D$111,"&gt;="&amp;A64,Assumptions!$I$12:$I$111,"Yes"),""))))</f>
        <v/>
      </c>
      <c r="F64" s="14">
        <f>IF(A64="","",IF(COUNTIFS(Assumptions!$C$12:$C$111,"&lt;="&amp;A64,Assumptions!$D$12:$D$111,"&gt;="&amp;A64,Assumptions!$I$12:$I$111,"Yes")=0,Assumptions!$B$7,IF(COUNTIFS(Assumptions!$C$12:$C$111,"&lt;="&amp;A64,Assumptions!$D$12:$D$111,"&gt;="&amp;A64,Assumptions!$I$12:$I$111,"Yes",Assumptions!$G$12:$G$111,"&lt;&gt;")&lt;&gt;COUNTIFS(Assumptions!$C$12:$C$111,"&lt;="&amp;A64,Assumptions!$D$12:$D$111,"&gt;="&amp;A64,Assumptions!$I$12:$I$111,"Yes"),"",IFERROR(SUMIFS(Assumptions!$G$12:$G$111,Assumptions!$C$12:$C$111,"&lt;="&amp;A64,Assumptions!$D$12:$D$111,"&gt;="&amp;A64,Assumptions!$I$12:$I$111,"Yes"),""))))</f>
        <v/>
      </c>
      <c r="G64" s="14">
        <f>IF(A64="","",IF(COUNTIFS(Assumptions!$C$12:$C$111,"&lt;="&amp;A64,Assumptions!$D$12:$D$111,"&gt;="&amp;A64,Assumptions!$H$12:$H$111,"Yes",Assumptions!$I$12:$I$111,"Yes")&gt;0,"Yes","No"))</f>
        <v/>
      </c>
      <c r="H64" s="14">
        <f>IF(A64="","",IFERROR(SUMIFS(Bookings!$E$7:$E$156,Bookings!$C$7:$C$156,"&lt;="&amp;A64,Bookings!$D$7:$D$156,"&gt;"&amp;A64,Bookings!$G$7:$G$156,"Confirmed")+SUMIFS(Bookings!$E$7:$E$156,Bookings!$C$7:$C$156,"&lt;="&amp;A64,Bookings!$D$7:$D$156,"&gt;"&amp;A64,Bookings!$G$7:$G$156,"Tentative"),0))</f>
        <v/>
      </c>
      <c r="I64" s="14">
        <f>IF(A64="","",IFERROR(SUMIFS(Bookings!$F$7:$F$156,Bookings!$C$7:$C$156,"&lt;="&amp;A64,Bookings!$D$7:$D$156,"&gt;"&amp;A64,Bookings!$G$7:$G$156,"Confirmed")+SUMIFS(Bookings!$F$7:$F$156,Bookings!$C$7:$C$156,"&lt;="&amp;A64,Bookings!$D$7:$D$156,"&gt;"&amp;A64,Bookings!$G$7:$G$156,"Tentative"),0))</f>
        <v/>
      </c>
      <c r="J64" s="14">
        <f>IF(OR(A64="",D64=""),"",IFERROR(D64-H64,""))</f>
        <v/>
      </c>
      <c r="K64" s="14">
        <f>IF(OR(A64="",E64=""),"",IFERROR(E64-I64,""))</f>
        <v/>
      </c>
      <c r="L64" s="23">
        <f>IF(A64="","",IF(COUNTIFS(Assumptions!$C$12:$C$111,"&lt;="&amp;A64,Assumptions!$D$12:$D$111,"&gt;="&amp;A64,Assumptions!$I$12:$I$111,"Yes")&gt;1,"Check: rule overlap",IF(OR(D64="",E64="",F64=""),"Check: rule inputs",IF(OR(J64&lt;0,K64&lt;0),"Check: over capacity",IF(OR(J64=0,K64=0),"At limit",IF(G64="Yes","Arrival blackout","Open"))))))</f>
        <v/>
      </c>
    </row>
    <row r="65">
      <c r="A65" s="34">
        <f>IF(OR(Assumptions!$B$3="",Assumptions!$B$4="",ROW()-6&gt;Assumptions!$B$4),"",Assumptions!$B$3+ROW()-7)</f>
        <v/>
      </c>
      <c r="B65" s="20">
        <f>IF(A65="","",TEXT(A65,"ddd"))</f>
        <v/>
      </c>
      <c r="C65" s="20">
        <f>IF(A65="","",IF(COUNTIFS(Assumptions!$C$12:$C$111,"&lt;="&amp;A65,Assumptions!$D$12:$D$111,"&gt;="&amp;A65,Assumptions!$I$12:$I$111,"Yes")=0,"Standard",IF(COUNTIFS(Assumptions!$C$12:$C$111,"&lt;="&amp;A65,Assumptions!$D$12:$D$111,"&gt;="&amp;A65,Assumptions!$I$12:$I$111,"Yes")=1,"Holiday rule","Multiple rules")))</f>
        <v/>
      </c>
      <c r="D65" s="16">
        <f>IF(A65="","",IF(COUNTIFS(Assumptions!$C$12:$C$111,"&lt;="&amp;A65,Assumptions!$D$12:$D$111,"&gt;="&amp;A65,Assumptions!$I$12:$I$111,"Yes")=0,Assumptions!$B$5,IF(COUNTIFS(Assumptions!$C$12:$C$111,"&lt;="&amp;A65,Assumptions!$D$12:$D$111,"&gt;="&amp;A65,Assumptions!$I$12:$I$111,"Yes",Assumptions!$E$12:$E$111,"&lt;&gt;")&lt;&gt;COUNTIFS(Assumptions!$C$12:$C$111,"&lt;="&amp;A65,Assumptions!$D$12:$D$111,"&gt;="&amp;A65,Assumptions!$I$12:$I$111,"Yes"),"",IFERROR(SUMIFS(Assumptions!$E$12:$E$111,Assumptions!$C$12:$C$111,"&lt;="&amp;A65,Assumptions!$D$12:$D$111,"&gt;="&amp;A65,Assumptions!$I$12:$I$111,"Yes"),""))))</f>
        <v/>
      </c>
      <c r="E65" s="16">
        <f>IF(A65="","",IF(COUNTIFS(Assumptions!$C$12:$C$111,"&lt;="&amp;A65,Assumptions!$D$12:$D$111,"&gt;="&amp;A65,Assumptions!$I$12:$I$111,"Yes")=0,Assumptions!$B$6,IF(COUNTIFS(Assumptions!$C$12:$C$111,"&lt;="&amp;A65,Assumptions!$D$12:$D$111,"&gt;="&amp;A65,Assumptions!$I$12:$I$111,"Yes",Assumptions!$F$12:$F$111,"&lt;&gt;")&lt;&gt;COUNTIFS(Assumptions!$C$12:$C$111,"&lt;="&amp;A65,Assumptions!$D$12:$D$111,"&gt;="&amp;A65,Assumptions!$I$12:$I$111,"Yes"),"",IFERROR(SUMIFS(Assumptions!$F$12:$F$111,Assumptions!$C$12:$C$111,"&lt;="&amp;A65,Assumptions!$D$12:$D$111,"&gt;="&amp;A65,Assumptions!$I$12:$I$111,"Yes"),""))))</f>
        <v/>
      </c>
      <c r="F65" s="16">
        <f>IF(A65="","",IF(COUNTIFS(Assumptions!$C$12:$C$111,"&lt;="&amp;A65,Assumptions!$D$12:$D$111,"&gt;="&amp;A65,Assumptions!$I$12:$I$111,"Yes")=0,Assumptions!$B$7,IF(COUNTIFS(Assumptions!$C$12:$C$111,"&lt;="&amp;A65,Assumptions!$D$12:$D$111,"&gt;="&amp;A65,Assumptions!$I$12:$I$111,"Yes",Assumptions!$G$12:$G$111,"&lt;&gt;")&lt;&gt;COUNTIFS(Assumptions!$C$12:$C$111,"&lt;="&amp;A65,Assumptions!$D$12:$D$111,"&gt;="&amp;A65,Assumptions!$I$12:$I$111,"Yes"),"",IFERROR(SUMIFS(Assumptions!$G$12:$G$111,Assumptions!$C$12:$C$111,"&lt;="&amp;A65,Assumptions!$D$12:$D$111,"&gt;="&amp;A65,Assumptions!$I$12:$I$111,"Yes"),""))))</f>
        <v/>
      </c>
      <c r="G65" s="16">
        <f>IF(A65="","",IF(COUNTIFS(Assumptions!$C$12:$C$111,"&lt;="&amp;A65,Assumptions!$D$12:$D$111,"&gt;="&amp;A65,Assumptions!$H$12:$H$111,"Yes",Assumptions!$I$12:$I$111,"Yes")&gt;0,"Yes","No"))</f>
        <v/>
      </c>
      <c r="H65" s="16">
        <f>IF(A65="","",IFERROR(SUMIFS(Bookings!$E$7:$E$156,Bookings!$C$7:$C$156,"&lt;="&amp;A65,Bookings!$D$7:$D$156,"&gt;"&amp;A65,Bookings!$G$7:$G$156,"Confirmed")+SUMIFS(Bookings!$E$7:$E$156,Bookings!$C$7:$C$156,"&lt;="&amp;A65,Bookings!$D$7:$D$156,"&gt;"&amp;A65,Bookings!$G$7:$G$156,"Tentative"),0))</f>
        <v/>
      </c>
      <c r="I65" s="16">
        <f>IF(A65="","",IFERROR(SUMIFS(Bookings!$F$7:$F$156,Bookings!$C$7:$C$156,"&lt;="&amp;A65,Bookings!$D$7:$D$156,"&gt;"&amp;A65,Bookings!$G$7:$G$156,"Confirmed")+SUMIFS(Bookings!$F$7:$F$156,Bookings!$C$7:$C$156,"&lt;="&amp;A65,Bookings!$D$7:$D$156,"&gt;"&amp;A65,Bookings!$G$7:$G$156,"Tentative"),0))</f>
        <v/>
      </c>
      <c r="J65" s="16">
        <f>IF(OR(A65="",D65=""),"",IFERROR(D65-H65,""))</f>
        <v/>
      </c>
      <c r="K65" s="16">
        <f>IF(OR(A65="",E65=""),"",IFERROR(E65-I65,""))</f>
        <v/>
      </c>
      <c r="L65" s="21">
        <f>IF(A65="","",IF(COUNTIFS(Assumptions!$C$12:$C$111,"&lt;="&amp;A65,Assumptions!$D$12:$D$111,"&gt;="&amp;A65,Assumptions!$I$12:$I$111,"Yes")&gt;1,"Check: rule overlap",IF(OR(D65="",E65="",F65=""),"Check: rule inputs",IF(OR(J65&lt;0,K65&lt;0),"Check: over capacity",IF(OR(J65=0,K65=0),"At limit",IF(G65="Yes","Arrival blackout","Open"))))))</f>
        <v/>
      </c>
    </row>
    <row r="66">
      <c r="A66" s="33">
        <f>IF(OR(Assumptions!$B$3="",Assumptions!$B$4="",ROW()-6&gt;Assumptions!$B$4),"",Assumptions!$B$3+ROW()-7)</f>
        <v/>
      </c>
      <c r="B66" s="22">
        <f>IF(A66="","",TEXT(A66,"ddd"))</f>
        <v/>
      </c>
      <c r="C66" s="22">
        <f>IF(A66="","",IF(COUNTIFS(Assumptions!$C$12:$C$111,"&lt;="&amp;A66,Assumptions!$D$12:$D$111,"&gt;="&amp;A66,Assumptions!$I$12:$I$111,"Yes")=0,"Standard",IF(COUNTIFS(Assumptions!$C$12:$C$111,"&lt;="&amp;A66,Assumptions!$D$12:$D$111,"&gt;="&amp;A66,Assumptions!$I$12:$I$111,"Yes")=1,"Holiday rule","Multiple rules")))</f>
        <v/>
      </c>
      <c r="D66" s="14">
        <f>IF(A66="","",IF(COUNTIFS(Assumptions!$C$12:$C$111,"&lt;="&amp;A66,Assumptions!$D$12:$D$111,"&gt;="&amp;A66,Assumptions!$I$12:$I$111,"Yes")=0,Assumptions!$B$5,IF(COUNTIFS(Assumptions!$C$12:$C$111,"&lt;="&amp;A66,Assumptions!$D$12:$D$111,"&gt;="&amp;A66,Assumptions!$I$12:$I$111,"Yes",Assumptions!$E$12:$E$111,"&lt;&gt;")&lt;&gt;COUNTIFS(Assumptions!$C$12:$C$111,"&lt;="&amp;A66,Assumptions!$D$12:$D$111,"&gt;="&amp;A66,Assumptions!$I$12:$I$111,"Yes"),"",IFERROR(SUMIFS(Assumptions!$E$12:$E$111,Assumptions!$C$12:$C$111,"&lt;="&amp;A66,Assumptions!$D$12:$D$111,"&gt;="&amp;A66,Assumptions!$I$12:$I$111,"Yes"),""))))</f>
        <v/>
      </c>
      <c r="E66" s="14">
        <f>IF(A66="","",IF(COUNTIFS(Assumptions!$C$12:$C$111,"&lt;="&amp;A66,Assumptions!$D$12:$D$111,"&gt;="&amp;A66,Assumptions!$I$12:$I$111,"Yes")=0,Assumptions!$B$6,IF(COUNTIFS(Assumptions!$C$12:$C$111,"&lt;="&amp;A66,Assumptions!$D$12:$D$111,"&gt;="&amp;A66,Assumptions!$I$12:$I$111,"Yes",Assumptions!$F$12:$F$111,"&lt;&gt;")&lt;&gt;COUNTIFS(Assumptions!$C$12:$C$111,"&lt;="&amp;A66,Assumptions!$D$12:$D$111,"&gt;="&amp;A66,Assumptions!$I$12:$I$111,"Yes"),"",IFERROR(SUMIFS(Assumptions!$F$12:$F$111,Assumptions!$C$12:$C$111,"&lt;="&amp;A66,Assumptions!$D$12:$D$111,"&gt;="&amp;A66,Assumptions!$I$12:$I$111,"Yes"),""))))</f>
        <v/>
      </c>
      <c r="F66" s="14">
        <f>IF(A66="","",IF(COUNTIFS(Assumptions!$C$12:$C$111,"&lt;="&amp;A66,Assumptions!$D$12:$D$111,"&gt;="&amp;A66,Assumptions!$I$12:$I$111,"Yes")=0,Assumptions!$B$7,IF(COUNTIFS(Assumptions!$C$12:$C$111,"&lt;="&amp;A66,Assumptions!$D$12:$D$111,"&gt;="&amp;A66,Assumptions!$I$12:$I$111,"Yes",Assumptions!$G$12:$G$111,"&lt;&gt;")&lt;&gt;COUNTIFS(Assumptions!$C$12:$C$111,"&lt;="&amp;A66,Assumptions!$D$12:$D$111,"&gt;="&amp;A66,Assumptions!$I$12:$I$111,"Yes"),"",IFERROR(SUMIFS(Assumptions!$G$12:$G$111,Assumptions!$C$12:$C$111,"&lt;="&amp;A66,Assumptions!$D$12:$D$111,"&gt;="&amp;A66,Assumptions!$I$12:$I$111,"Yes"),""))))</f>
        <v/>
      </c>
      <c r="G66" s="14">
        <f>IF(A66="","",IF(COUNTIFS(Assumptions!$C$12:$C$111,"&lt;="&amp;A66,Assumptions!$D$12:$D$111,"&gt;="&amp;A66,Assumptions!$H$12:$H$111,"Yes",Assumptions!$I$12:$I$111,"Yes")&gt;0,"Yes","No"))</f>
        <v/>
      </c>
      <c r="H66" s="14">
        <f>IF(A66="","",IFERROR(SUMIFS(Bookings!$E$7:$E$156,Bookings!$C$7:$C$156,"&lt;="&amp;A66,Bookings!$D$7:$D$156,"&gt;"&amp;A66,Bookings!$G$7:$G$156,"Confirmed")+SUMIFS(Bookings!$E$7:$E$156,Bookings!$C$7:$C$156,"&lt;="&amp;A66,Bookings!$D$7:$D$156,"&gt;"&amp;A66,Bookings!$G$7:$G$156,"Tentative"),0))</f>
        <v/>
      </c>
      <c r="I66" s="14">
        <f>IF(A66="","",IFERROR(SUMIFS(Bookings!$F$7:$F$156,Bookings!$C$7:$C$156,"&lt;="&amp;A66,Bookings!$D$7:$D$156,"&gt;"&amp;A66,Bookings!$G$7:$G$156,"Confirmed")+SUMIFS(Bookings!$F$7:$F$156,Bookings!$C$7:$C$156,"&lt;="&amp;A66,Bookings!$D$7:$D$156,"&gt;"&amp;A66,Bookings!$G$7:$G$156,"Tentative"),0))</f>
        <v/>
      </c>
      <c r="J66" s="14">
        <f>IF(OR(A66="",D66=""),"",IFERROR(D66-H66,""))</f>
        <v/>
      </c>
      <c r="K66" s="14">
        <f>IF(OR(A66="",E66=""),"",IFERROR(E66-I66,""))</f>
        <v/>
      </c>
      <c r="L66" s="23">
        <f>IF(A66="","",IF(COUNTIFS(Assumptions!$C$12:$C$111,"&lt;="&amp;A66,Assumptions!$D$12:$D$111,"&gt;="&amp;A66,Assumptions!$I$12:$I$111,"Yes")&gt;1,"Check: rule overlap",IF(OR(D66="",E66="",F66=""),"Check: rule inputs",IF(OR(J66&lt;0,K66&lt;0),"Check: over capacity",IF(OR(J66=0,K66=0),"At limit",IF(G66="Yes","Arrival blackout","Open"))))))</f>
        <v/>
      </c>
    </row>
    <row r="67">
      <c r="A67" s="34">
        <f>IF(OR(Assumptions!$B$3="",Assumptions!$B$4="",ROW()-6&gt;Assumptions!$B$4),"",Assumptions!$B$3+ROW()-7)</f>
        <v/>
      </c>
      <c r="B67" s="20">
        <f>IF(A67="","",TEXT(A67,"ddd"))</f>
        <v/>
      </c>
      <c r="C67" s="20">
        <f>IF(A67="","",IF(COUNTIFS(Assumptions!$C$12:$C$111,"&lt;="&amp;A67,Assumptions!$D$12:$D$111,"&gt;="&amp;A67,Assumptions!$I$12:$I$111,"Yes")=0,"Standard",IF(COUNTIFS(Assumptions!$C$12:$C$111,"&lt;="&amp;A67,Assumptions!$D$12:$D$111,"&gt;="&amp;A67,Assumptions!$I$12:$I$111,"Yes")=1,"Holiday rule","Multiple rules")))</f>
        <v/>
      </c>
      <c r="D67" s="16">
        <f>IF(A67="","",IF(COUNTIFS(Assumptions!$C$12:$C$111,"&lt;="&amp;A67,Assumptions!$D$12:$D$111,"&gt;="&amp;A67,Assumptions!$I$12:$I$111,"Yes")=0,Assumptions!$B$5,IF(COUNTIFS(Assumptions!$C$12:$C$111,"&lt;="&amp;A67,Assumptions!$D$12:$D$111,"&gt;="&amp;A67,Assumptions!$I$12:$I$111,"Yes",Assumptions!$E$12:$E$111,"&lt;&gt;")&lt;&gt;COUNTIFS(Assumptions!$C$12:$C$111,"&lt;="&amp;A67,Assumptions!$D$12:$D$111,"&gt;="&amp;A67,Assumptions!$I$12:$I$111,"Yes"),"",IFERROR(SUMIFS(Assumptions!$E$12:$E$111,Assumptions!$C$12:$C$111,"&lt;="&amp;A67,Assumptions!$D$12:$D$111,"&gt;="&amp;A67,Assumptions!$I$12:$I$111,"Yes"),""))))</f>
        <v/>
      </c>
      <c r="E67" s="16">
        <f>IF(A67="","",IF(COUNTIFS(Assumptions!$C$12:$C$111,"&lt;="&amp;A67,Assumptions!$D$12:$D$111,"&gt;="&amp;A67,Assumptions!$I$12:$I$111,"Yes")=0,Assumptions!$B$6,IF(COUNTIFS(Assumptions!$C$12:$C$111,"&lt;="&amp;A67,Assumptions!$D$12:$D$111,"&gt;="&amp;A67,Assumptions!$I$12:$I$111,"Yes",Assumptions!$F$12:$F$111,"&lt;&gt;")&lt;&gt;COUNTIFS(Assumptions!$C$12:$C$111,"&lt;="&amp;A67,Assumptions!$D$12:$D$111,"&gt;="&amp;A67,Assumptions!$I$12:$I$111,"Yes"),"",IFERROR(SUMIFS(Assumptions!$F$12:$F$111,Assumptions!$C$12:$C$111,"&lt;="&amp;A67,Assumptions!$D$12:$D$111,"&gt;="&amp;A67,Assumptions!$I$12:$I$111,"Yes"),""))))</f>
        <v/>
      </c>
      <c r="F67" s="16">
        <f>IF(A67="","",IF(COUNTIFS(Assumptions!$C$12:$C$111,"&lt;="&amp;A67,Assumptions!$D$12:$D$111,"&gt;="&amp;A67,Assumptions!$I$12:$I$111,"Yes")=0,Assumptions!$B$7,IF(COUNTIFS(Assumptions!$C$12:$C$111,"&lt;="&amp;A67,Assumptions!$D$12:$D$111,"&gt;="&amp;A67,Assumptions!$I$12:$I$111,"Yes",Assumptions!$G$12:$G$111,"&lt;&gt;")&lt;&gt;COUNTIFS(Assumptions!$C$12:$C$111,"&lt;="&amp;A67,Assumptions!$D$12:$D$111,"&gt;="&amp;A67,Assumptions!$I$12:$I$111,"Yes"),"",IFERROR(SUMIFS(Assumptions!$G$12:$G$111,Assumptions!$C$12:$C$111,"&lt;="&amp;A67,Assumptions!$D$12:$D$111,"&gt;="&amp;A67,Assumptions!$I$12:$I$111,"Yes"),""))))</f>
        <v/>
      </c>
      <c r="G67" s="16">
        <f>IF(A67="","",IF(COUNTIFS(Assumptions!$C$12:$C$111,"&lt;="&amp;A67,Assumptions!$D$12:$D$111,"&gt;="&amp;A67,Assumptions!$H$12:$H$111,"Yes",Assumptions!$I$12:$I$111,"Yes")&gt;0,"Yes","No"))</f>
        <v/>
      </c>
      <c r="H67" s="16">
        <f>IF(A67="","",IFERROR(SUMIFS(Bookings!$E$7:$E$156,Bookings!$C$7:$C$156,"&lt;="&amp;A67,Bookings!$D$7:$D$156,"&gt;"&amp;A67,Bookings!$G$7:$G$156,"Confirmed")+SUMIFS(Bookings!$E$7:$E$156,Bookings!$C$7:$C$156,"&lt;="&amp;A67,Bookings!$D$7:$D$156,"&gt;"&amp;A67,Bookings!$G$7:$G$156,"Tentative"),0))</f>
        <v/>
      </c>
      <c r="I67" s="16">
        <f>IF(A67="","",IFERROR(SUMIFS(Bookings!$F$7:$F$156,Bookings!$C$7:$C$156,"&lt;="&amp;A67,Bookings!$D$7:$D$156,"&gt;"&amp;A67,Bookings!$G$7:$G$156,"Confirmed")+SUMIFS(Bookings!$F$7:$F$156,Bookings!$C$7:$C$156,"&lt;="&amp;A67,Bookings!$D$7:$D$156,"&gt;"&amp;A67,Bookings!$G$7:$G$156,"Tentative"),0))</f>
        <v/>
      </c>
      <c r="J67" s="16">
        <f>IF(OR(A67="",D67=""),"",IFERROR(D67-H67,""))</f>
        <v/>
      </c>
      <c r="K67" s="16">
        <f>IF(OR(A67="",E67=""),"",IFERROR(E67-I67,""))</f>
        <v/>
      </c>
      <c r="L67" s="21">
        <f>IF(A67="","",IF(COUNTIFS(Assumptions!$C$12:$C$111,"&lt;="&amp;A67,Assumptions!$D$12:$D$111,"&gt;="&amp;A67,Assumptions!$I$12:$I$111,"Yes")&gt;1,"Check: rule overlap",IF(OR(D67="",E67="",F67=""),"Check: rule inputs",IF(OR(J67&lt;0,K67&lt;0),"Check: over capacity",IF(OR(J67=0,K67=0),"At limit",IF(G67="Yes","Arrival blackout","Open"))))))</f>
        <v/>
      </c>
    </row>
    <row r="68">
      <c r="A68" s="33">
        <f>IF(OR(Assumptions!$B$3="",Assumptions!$B$4="",ROW()-6&gt;Assumptions!$B$4),"",Assumptions!$B$3+ROW()-7)</f>
        <v/>
      </c>
      <c r="B68" s="22">
        <f>IF(A68="","",TEXT(A68,"ddd"))</f>
        <v/>
      </c>
      <c r="C68" s="22">
        <f>IF(A68="","",IF(COUNTIFS(Assumptions!$C$12:$C$111,"&lt;="&amp;A68,Assumptions!$D$12:$D$111,"&gt;="&amp;A68,Assumptions!$I$12:$I$111,"Yes")=0,"Standard",IF(COUNTIFS(Assumptions!$C$12:$C$111,"&lt;="&amp;A68,Assumptions!$D$12:$D$111,"&gt;="&amp;A68,Assumptions!$I$12:$I$111,"Yes")=1,"Holiday rule","Multiple rules")))</f>
        <v/>
      </c>
      <c r="D68" s="14">
        <f>IF(A68="","",IF(COUNTIFS(Assumptions!$C$12:$C$111,"&lt;="&amp;A68,Assumptions!$D$12:$D$111,"&gt;="&amp;A68,Assumptions!$I$12:$I$111,"Yes")=0,Assumptions!$B$5,IF(COUNTIFS(Assumptions!$C$12:$C$111,"&lt;="&amp;A68,Assumptions!$D$12:$D$111,"&gt;="&amp;A68,Assumptions!$I$12:$I$111,"Yes",Assumptions!$E$12:$E$111,"&lt;&gt;")&lt;&gt;COUNTIFS(Assumptions!$C$12:$C$111,"&lt;="&amp;A68,Assumptions!$D$12:$D$111,"&gt;="&amp;A68,Assumptions!$I$12:$I$111,"Yes"),"",IFERROR(SUMIFS(Assumptions!$E$12:$E$111,Assumptions!$C$12:$C$111,"&lt;="&amp;A68,Assumptions!$D$12:$D$111,"&gt;="&amp;A68,Assumptions!$I$12:$I$111,"Yes"),""))))</f>
        <v/>
      </c>
      <c r="E68" s="14">
        <f>IF(A68="","",IF(COUNTIFS(Assumptions!$C$12:$C$111,"&lt;="&amp;A68,Assumptions!$D$12:$D$111,"&gt;="&amp;A68,Assumptions!$I$12:$I$111,"Yes")=0,Assumptions!$B$6,IF(COUNTIFS(Assumptions!$C$12:$C$111,"&lt;="&amp;A68,Assumptions!$D$12:$D$111,"&gt;="&amp;A68,Assumptions!$I$12:$I$111,"Yes",Assumptions!$F$12:$F$111,"&lt;&gt;")&lt;&gt;COUNTIFS(Assumptions!$C$12:$C$111,"&lt;="&amp;A68,Assumptions!$D$12:$D$111,"&gt;="&amp;A68,Assumptions!$I$12:$I$111,"Yes"),"",IFERROR(SUMIFS(Assumptions!$F$12:$F$111,Assumptions!$C$12:$C$111,"&lt;="&amp;A68,Assumptions!$D$12:$D$111,"&gt;="&amp;A68,Assumptions!$I$12:$I$111,"Yes"),""))))</f>
        <v/>
      </c>
      <c r="F68" s="14">
        <f>IF(A68="","",IF(COUNTIFS(Assumptions!$C$12:$C$111,"&lt;="&amp;A68,Assumptions!$D$12:$D$111,"&gt;="&amp;A68,Assumptions!$I$12:$I$111,"Yes")=0,Assumptions!$B$7,IF(COUNTIFS(Assumptions!$C$12:$C$111,"&lt;="&amp;A68,Assumptions!$D$12:$D$111,"&gt;="&amp;A68,Assumptions!$I$12:$I$111,"Yes",Assumptions!$G$12:$G$111,"&lt;&gt;")&lt;&gt;COUNTIFS(Assumptions!$C$12:$C$111,"&lt;="&amp;A68,Assumptions!$D$12:$D$111,"&gt;="&amp;A68,Assumptions!$I$12:$I$111,"Yes"),"",IFERROR(SUMIFS(Assumptions!$G$12:$G$111,Assumptions!$C$12:$C$111,"&lt;="&amp;A68,Assumptions!$D$12:$D$111,"&gt;="&amp;A68,Assumptions!$I$12:$I$111,"Yes"),""))))</f>
        <v/>
      </c>
      <c r="G68" s="14">
        <f>IF(A68="","",IF(COUNTIFS(Assumptions!$C$12:$C$111,"&lt;="&amp;A68,Assumptions!$D$12:$D$111,"&gt;="&amp;A68,Assumptions!$H$12:$H$111,"Yes",Assumptions!$I$12:$I$111,"Yes")&gt;0,"Yes","No"))</f>
        <v/>
      </c>
      <c r="H68" s="14">
        <f>IF(A68="","",IFERROR(SUMIFS(Bookings!$E$7:$E$156,Bookings!$C$7:$C$156,"&lt;="&amp;A68,Bookings!$D$7:$D$156,"&gt;"&amp;A68,Bookings!$G$7:$G$156,"Confirmed")+SUMIFS(Bookings!$E$7:$E$156,Bookings!$C$7:$C$156,"&lt;="&amp;A68,Bookings!$D$7:$D$156,"&gt;"&amp;A68,Bookings!$G$7:$G$156,"Tentative"),0))</f>
        <v/>
      </c>
      <c r="I68" s="14">
        <f>IF(A68="","",IFERROR(SUMIFS(Bookings!$F$7:$F$156,Bookings!$C$7:$C$156,"&lt;="&amp;A68,Bookings!$D$7:$D$156,"&gt;"&amp;A68,Bookings!$G$7:$G$156,"Confirmed")+SUMIFS(Bookings!$F$7:$F$156,Bookings!$C$7:$C$156,"&lt;="&amp;A68,Bookings!$D$7:$D$156,"&gt;"&amp;A68,Bookings!$G$7:$G$156,"Tentative"),0))</f>
        <v/>
      </c>
      <c r="J68" s="14">
        <f>IF(OR(A68="",D68=""),"",IFERROR(D68-H68,""))</f>
        <v/>
      </c>
      <c r="K68" s="14">
        <f>IF(OR(A68="",E68=""),"",IFERROR(E68-I68,""))</f>
        <v/>
      </c>
      <c r="L68" s="23">
        <f>IF(A68="","",IF(COUNTIFS(Assumptions!$C$12:$C$111,"&lt;="&amp;A68,Assumptions!$D$12:$D$111,"&gt;="&amp;A68,Assumptions!$I$12:$I$111,"Yes")&gt;1,"Check: rule overlap",IF(OR(D68="",E68="",F68=""),"Check: rule inputs",IF(OR(J68&lt;0,K68&lt;0),"Check: over capacity",IF(OR(J68=0,K68=0),"At limit",IF(G68="Yes","Arrival blackout","Open"))))))</f>
        <v/>
      </c>
    </row>
    <row r="69">
      <c r="A69" s="34">
        <f>IF(OR(Assumptions!$B$3="",Assumptions!$B$4="",ROW()-6&gt;Assumptions!$B$4),"",Assumptions!$B$3+ROW()-7)</f>
        <v/>
      </c>
      <c r="B69" s="20">
        <f>IF(A69="","",TEXT(A69,"ddd"))</f>
        <v/>
      </c>
      <c r="C69" s="20">
        <f>IF(A69="","",IF(COUNTIFS(Assumptions!$C$12:$C$111,"&lt;="&amp;A69,Assumptions!$D$12:$D$111,"&gt;="&amp;A69,Assumptions!$I$12:$I$111,"Yes")=0,"Standard",IF(COUNTIFS(Assumptions!$C$12:$C$111,"&lt;="&amp;A69,Assumptions!$D$12:$D$111,"&gt;="&amp;A69,Assumptions!$I$12:$I$111,"Yes")=1,"Holiday rule","Multiple rules")))</f>
        <v/>
      </c>
      <c r="D69" s="16">
        <f>IF(A69="","",IF(COUNTIFS(Assumptions!$C$12:$C$111,"&lt;="&amp;A69,Assumptions!$D$12:$D$111,"&gt;="&amp;A69,Assumptions!$I$12:$I$111,"Yes")=0,Assumptions!$B$5,IF(COUNTIFS(Assumptions!$C$12:$C$111,"&lt;="&amp;A69,Assumptions!$D$12:$D$111,"&gt;="&amp;A69,Assumptions!$I$12:$I$111,"Yes",Assumptions!$E$12:$E$111,"&lt;&gt;")&lt;&gt;COUNTIFS(Assumptions!$C$12:$C$111,"&lt;="&amp;A69,Assumptions!$D$12:$D$111,"&gt;="&amp;A69,Assumptions!$I$12:$I$111,"Yes"),"",IFERROR(SUMIFS(Assumptions!$E$12:$E$111,Assumptions!$C$12:$C$111,"&lt;="&amp;A69,Assumptions!$D$12:$D$111,"&gt;="&amp;A69,Assumptions!$I$12:$I$111,"Yes"),""))))</f>
        <v/>
      </c>
      <c r="E69" s="16">
        <f>IF(A69="","",IF(COUNTIFS(Assumptions!$C$12:$C$111,"&lt;="&amp;A69,Assumptions!$D$12:$D$111,"&gt;="&amp;A69,Assumptions!$I$12:$I$111,"Yes")=0,Assumptions!$B$6,IF(COUNTIFS(Assumptions!$C$12:$C$111,"&lt;="&amp;A69,Assumptions!$D$12:$D$111,"&gt;="&amp;A69,Assumptions!$I$12:$I$111,"Yes",Assumptions!$F$12:$F$111,"&lt;&gt;")&lt;&gt;COUNTIFS(Assumptions!$C$12:$C$111,"&lt;="&amp;A69,Assumptions!$D$12:$D$111,"&gt;="&amp;A69,Assumptions!$I$12:$I$111,"Yes"),"",IFERROR(SUMIFS(Assumptions!$F$12:$F$111,Assumptions!$C$12:$C$111,"&lt;="&amp;A69,Assumptions!$D$12:$D$111,"&gt;="&amp;A69,Assumptions!$I$12:$I$111,"Yes"),""))))</f>
        <v/>
      </c>
      <c r="F69" s="16">
        <f>IF(A69="","",IF(COUNTIFS(Assumptions!$C$12:$C$111,"&lt;="&amp;A69,Assumptions!$D$12:$D$111,"&gt;="&amp;A69,Assumptions!$I$12:$I$111,"Yes")=0,Assumptions!$B$7,IF(COUNTIFS(Assumptions!$C$12:$C$111,"&lt;="&amp;A69,Assumptions!$D$12:$D$111,"&gt;="&amp;A69,Assumptions!$I$12:$I$111,"Yes",Assumptions!$G$12:$G$111,"&lt;&gt;")&lt;&gt;COUNTIFS(Assumptions!$C$12:$C$111,"&lt;="&amp;A69,Assumptions!$D$12:$D$111,"&gt;="&amp;A69,Assumptions!$I$12:$I$111,"Yes"),"",IFERROR(SUMIFS(Assumptions!$G$12:$G$111,Assumptions!$C$12:$C$111,"&lt;="&amp;A69,Assumptions!$D$12:$D$111,"&gt;="&amp;A69,Assumptions!$I$12:$I$111,"Yes"),""))))</f>
        <v/>
      </c>
      <c r="G69" s="16">
        <f>IF(A69="","",IF(COUNTIFS(Assumptions!$C$12:$C$111,"&lt;="&amp;A69,Assumptions!$D$12:$D$111,"&gt;="&amp;A69,Assumptions!$H$12:$H$111,"Yes",Assumptions!$I$12:$I$111,"Yes")&gt;0,"Yes","No"))</f>
        <v/>
      </c>
      <c r="H69" s="16">
        <f>IF(A69="","",IFERROR(SUMIFS(Bookings!$E$7:$E$156,Bookings!$C$7:$C$156,"&lt;="&amp;A69,Bookings!$D$7:$D$156,"&gt;"&amp;A69,Bookings!$G$7:$G$156,"Confirmed")+SUMIFS(Bookings!$E$7:$E$156,Bookings!$C$7:$C$156,"&lt;="&amp;A69,Bookings!$D$7:$D$156,"&gt;"&amp;A69,Bookings!$G$7:$G$156,"Tentative"),0))</f>
        <v/>
      </c>
      <c r="I69" s="16">
        <f>IF(A69="","",IFERROR(SUMIFS(Bookings!$F$7:$F$156,Bookings!$C$7:$C$156,"&lt;="&amp;A69,Bookings!$D$7:$D$156,"&gt;"&amp;A69,Bookings!$G$7:$G$156,"Confirmed")+SUMIFS(Bookings!$F$7:$F$156,Bookings!$C$7:$C$156,"&lt;="&amp;A69,Bookings!$D$7:$D$156,"&gt;"&amp;A69,Bookings!$G$7:$G$156,"Tentative"),0))</f>
        <v/>
      </c>
      <c r="J69" s="16">
        <f>IF(OR(A69="",D69=""),"",IFERROR(D69-H69,""))</f>
        <v/>
      </c>
      <c r="K69" s="16">
        <f>IF(OR(A69="",E69=""),"",IFERROR(E69-I69,""))</f>
        <v/>
      </c>
      <c r="L69" s="21">
        <f>IF(A69="","",IF(COUNTIFS(Assumptions!$C$12:$C$111,"&lt;="&amp;A69,Assumptions!$D$12:$D$111,"&gt;="&amp;A69,Assumptions!$I$12:$I$111,"Yes")&gt;1,"Check: rule overlap",IF(OR(D69="",E69="",F69=""),"Check: rule inputs",IF(OR(J69&lt;0,K69&lt;0),"Check: over capacity",IF(OR(J69=0,K69=0),"At limit",IF(G69="Yes","Arrival blackout","Open"))))))</f>
        <v/>
      </c>
    </row>
    <row r="70">
      <c r="A70" s="33">
        <f>IF(OR(Assumptions!$B$3="",Assumptions!$B$4="",ROW()-6&gt;Assumptions!$B$4),"",Assumptions!$B$3+ROW()-7)</f>
        <v/>
      </c>
      <c r="B70" s="22">
        <f>IF(A70="","",TEXT(A70,"ddd"))</f>
        <v/>
      </c>
      <c r="C70" s="22">
        <f>IF(A70="","",IF(COUNTIFS(Assumptions!$C$12:$C$111,"&lt;="&amp;A70,Assumptions!$D$12:$D$111,"&gt;="&amp;A70,Assumptions!$I$12:$I$111,"Yes")=0,"Standard",IF(COUNTIFS(Assumptions!$C$12:$C$111,"&lt;="&amp;A70,Assumptions!$D$12:$D$111,"&gt;="&amp;A70,Assumptions!$I$12:$I$111,"Yes")=1,"Holiday rule","Multiple rules")))</f>
        <v/>
      </c>
      <c r="D70" s="14">
        <f>IF(A70="","",IF(COUNTIFS(Assumptions!$C$12:$C$111,"&lt;="&amp;A70,Assumptions!$D$12:$D$111,"&gt;="&amp;A70,Assumptions!$I$12:$I$111,"Yes")=0,Assumptions!$B$5,IF(COUNTIFS(Assumptions!$C$12:$C$111,"&lt;="&amp;A70,Assumptions!$D$12:$D$111,"&gt;="&amp;A70,Assumptions!$I$12:$I$111,"Yes",Assumptions!$E$12:$E$111,"&lt;&gt;")&lt;&gt;COUNTIFS(Assumptions!$C$12:$C$111,"&lt;="&amp;A70,Assumptions!$D$12:$D$111,"&gt;="&amp;A70,Assumptions!$I$12:$I$111,"Yes"),"",IFERROR(SUMIFS(Assumptions!$E$12:$E$111,Assumptions!$C$12:$C$111,"&lt;="&amp;A70,Assumptions!$D$12:$D$111,"&gt;="&amp;A70,Assumptions!$I$12:$I$111,"Yes"),""))))</f>
        <v/>
      </c>
      <c r="E70" s="14">
        <f>IF(A70="","",IF(COUNTIFS(Assumptions!$C$12:$C$111,"&lt;="&amp;A70,Assumptions!$D$12:$D$111,"&gt;="&amp;A70,Assumptions!$I$12:$I$111,"Yes")=0,Assumptions!$B$6,IF(COUNTIFS(Assumptions!$C$12:$C$111,"&lt;="&amp;A70,Assumptions!$D$12:$D$111,"&gt;="&amp;A70,Assumptions!$I$12:$I$111,"Yes",Assumptions!$F$12:$F$111,"&lt;&gt;")&lt;&gt;COUNTIFS(Assumptions!$C$12:$C$111,"&lt;="&amp;A70,Assumptions!$D$12:$D$111,"&gt;="&amp;A70,Assumptions!$I$12:$I$111,"Yes"),"",IFERROR(SUMIFS(Assumptions!$F$12:$F$111,Assumptions!$C$12:$C$111,"&lt;="&amp;A70,Assumptions!$D$12:$D$111,"&gt;="&amp;A70,Assumptions!$I$12:$I$111,"Yes"),""))))</f>
        <v/>
      </c>
      <c r="F70" s="14">
        <f>IF(A70="","",IF(COUNTIFS(Assumptions!$C$12:$C$111,"&lt;="&amp;A70,Assumptions!$D$12:$D$111,"&gt;="&amp;A70,Assumptions!$I$12:$I$111,"Yes")=0,Assumptions!$B$7,IF(COUNTIFS(Assumptions!$C$12:$C$111,"&lt;="&amp;A70,Assumptions!$D$12:$D$111,"&gt;="&amp;A70,Assumptions!$I$12:$I$111,"Yes",Assumptions!$G$12:$G$111,"&lt;&gt;")&lt;&gt;COUNTIFS(Assumptions!$C$12:$C$111,"&lt;="&amp;A70,Assumptions!$D$12:$D$111,"&gt;="&amp;A70,Assumptions!$I$12:$I$111,"Yes"),"",IFERROR(SUMIFS(Assumptions!$G$12:$G$111,Assumptions!$C$12:$C$111,"&lt;="&amp;A70,Assumptions!$D$12:$D$111,"&gt;="&amp;A70,Assumptions!$I$12:$I$111,"Yes"),""))))</f>
        <v/>
      </c>
      <c r="G70" s="14">
        <f>IF(A70="","",IF(COUNTIFS(Assumptions!$C$12:$C$111,"&lt;="&amp;A70,Assumptions!$D$12:$D$111,"&gt;="&amp;A70,Assumptions!$H$12:$H$111,"Yes",Assumptions!$I$12:$I$111,"Yes")&gt;0,"Yes","No"))</f>
        <v/>
      </c>
      <c r="H70" s="14">
        <f>IF(A70="","",IFERROR(SUMIFS(Bookings!$E$7:$E$156,Bookings!$C$7:$C$156,"&lt;="&amp;A70,Bookings!$D$7:$D$156,"&gt;"&amp;A70,Bookings!$G$7:$G$156,"Confirmed")+SUMIFS(Bookings!$E$7:$E$156,Bookings!$C$7:$C$156,"&lt;="&amp;A70,Bookings!$D$7:$D$156,"&gt;"&amp;A70,Bookings!$G$7:$G$156,"Tentative"),0))</f>
        <v/>
      </c>
      <c r="I70" s="14">
        <f>IF(A70="","",IFERROR(SUMIFS(Bookings!$F$7:$F$156,Bookings!$C$7:$C$156,"&lt;="&amp;A70,Bookings!$D$7:$D$156,"&gt;"&amp;A70,Bookings!$G$7:$G$156,"Confirmed")+SUMIFS(Bookings!$F$7:$F$156,Bookings!$C$7:$C$156,"&lt;="&amp;A70,Bookings!$D$7:$D$156,"&gt;"&amp;A70,Bookings!$G$7:$G$156,"Tentative"),0))</f>
        <v/>
      </c>
      <c r="J70" s="14">
        <f>IF(OR(A70="",D70=""),"",IFERROR(D70-H70,""))</f>
        <v/>
      </c>
      <c r="K70" s="14">
        <f>IF(OR(A70="",E70=""),"",IFERROR(E70-I70,""))</f>
        <v/>
      </c>
      <c r="L70" s="23">
        <f>IF(A70="","",IF(COUNTIFS(Assumptions!$C$12:$C$111,"&lt;="&amp;A70,Assumptions!$D$12:$D$111,"&gt;="&amp;A70,Assumptions!$I$12:$I$111,"Yes")&gt;1,"Check: rule overlap",IF(OR(D70="",E70="",F70=""),"Check: rule inputs",IF(OR(J70&lt;0,K70&lt;0),"Check: over capacity",IF(OR(J70=0,K70=0),"At limit",IF(G70="Yes","Arrival blackout","Open"))))))</f>
        <v/>
      </c>
    </row>
    <row r="71">
      <c r="A71" s="34">
        <f>IF(OR(Assumptions!$B$3="",Assumptions!$B$4="",ROW()-6&gt;Assumptions!$B$4),"",Assumptions!$B$3+ROW()-7)</f>
        <v/>
      </c>
      <c r="B71" s="20">
        <f>IF(A71="","",TEXT(A71,"ddd"))</f>
        <v/>
      </c>
      <c r="C71" s="20">
        <f>IF(A71="","",IF(COUNTIFS(Assumptions!$C$12:$C$111,"&lt;="&amp;A71,Assumptions!$D$12:$D$111,"&gt;="&amp;A71,Assumptions!$I$12:$I$111,"Yes")=0,"Standard",IF(COUNTIFS(Assumptions!$C$12:$C$111,"&lt;="&amp;A71,Assumptions!$D$12:$D$111,"&gt;="&amp;A71,Assumptions!$I$12:$I$111,"Yes")=1,"Holiday rule","Multiple rules")))</f>
        <v/>
      </c>
      <c r="D71" s="16">
        <f>IF(A71="","",IF(COUNTIFS(Assumptions!$C$12:$C$111,"&lt;="&amp;A71,Assumptions!$D$12:$D$111,"&gt;="&amp;A71,Assumptions!$I$12:$I$111,"Yes")=0,Assumptions!$B$5,IF(COUNTIFS(Assumptions!$C$12:$C$111,"&lt;="&amp;A71,Assumptions!$D$12:$D$111,"&gt;="&amp;A71,Assumptions!$I$12:$I$111,"Yes",Assumptions!$E$12:$E$111,"&lt;&gt;")&lt;&gt;COUNTIFS(Assumptions!$C$12:$C$111,"&lt;="&amp;A71,Assumptions!$D$12:$D$111,"&gt;="&amp;A71,Assumptions!$I$12:$I$111,"Yes"),"",IFERROR(SUMIFS(Assumptions!$E$12:$E$111,Assumptions!$C$12:$C$111,"&lt;="&amp;A71,Assumptions!$D$12:$D$111,"&gt;="&amp;A71,Assumptions!$I$12:$I$111,"Yes"),""))))</f>
        <v/>
      </c>
      <c r="E71" s="16">
        <f>IF(A71="","",IF(COUNTIFS(Assumptions!$C$12:$C$111,"&lt;="&amp;A71,Assumptions!$D$12:$D$111,"&gt;="&amp;A71,Assumptions!$I$12:$I$111,"Yes")=0,Assumptions!$B$6,IF(COUNTIFS(Assumptions!$C$12:$C$111,"&lt;="&amp;A71,Assumptions!$D$12:$D$111,"&gt;="&amp;A71,Assumptions!$I$12:$I$111,"Yes",Assumptions!$F$12:$F$111,"&lt;&gt;")&lt;&gt;COUNTIFS(Assumptions!$C$12:$C$111,"&lt;="&amp;A71,Assumptions!$D$12:$D$111,"&gt;="&amp;A71,Assumptions!$I$12:$I$111,"Yes"),"",IFERROR(SUMIFS(Assumptions!$F$12:$F$111,Assumptions!$C$12:$C$111,"&lt;="&amp;A71,Assumptions!$D$12:$D$111,"&gt;="&amp;A71,Assumptions!$I$12:$I$111,"Yes"),""))))</f>
        <v/>
      </c>
      <c r="F71" s="16">
        <f>IF(A71="","",IF(COUNTIFS(Assumptions!$C$12:$C$111,"&lt;="&amp;A71,Assumptions!$D$12:$D$111,"&gt;="&amp;A71,Assumptions!$I$12:$I$111,"Yes")=0,Assumptions!$B$7,IF(COUNTIFS(Assumptions!$C$12:$C$111,"&lt;="&amp;A71,Assumptions!$D$12:$D$111,"&gt;="&amp;A71,Assumptions!$I$12:$I$111,"Yes",Assumptions!$G$12:$G$111,"&lt;&gt;")&lt;&gt;COUNTIFS(Assumptions!$C$12:$C$111,"&lt;="&amp;A71,Assumptions!$D$12:$D$111,"&gt;="&amp;A71,Assumptions!$I$12:$I$111,"Yes"),"",IFERROR(SUMIFS(Assumptions!$G$12:$G$111,Assumptions!$C$12:$C$111,"&lt;="&amp;A71,Assumptions!$D$12:$D$111,"&gt;="&amp;A71,Assumptions!$I$12:$I$111,"Yes"),""))))</f>
        <v/>
      </c>
      <c r="G71" s="16">
        <f>IF(A71="","",IF(COUNTIFS(Assumptions!$C$12:$C$111,"&lt;="&amp;A71,Assumptions!$D$12:$D$111,"&gt;="&amp;A71,Assumptions!$H$12:$H$111,"Yes",Assumptions!$I$12:$I$111,"Yes")&gt;0,"Yes","No"))</f>
        <v/>
      </c>
      <c r="H71" s="16">
        <f>IF(A71="","",IFERROR(SUMIFS(Bookings!$E$7:$E$156,Bookings!$C$7:$C$156,"&lt;="&amp;A71,Bookings!$D$7:$D$156,"&gt;"&amp;A71,Bookings!$G$7:$G$156,"Confirmed")+SUMIFS(Bookings!$E$7:$E$156,Bookings!$C$7:$C$156,"&lt;="&amp;A71,Bookings!$D$7:$D$156,"&gt;"&amp;A71,Bookings!$G$7:$G$156,"Tentative"),0))</f>
        <v/>
      </c>
      <c r="I71" s="16">
        <f>IF(A71="","",IFERROR(SUMIFS(Bookings!$F$7:$F$156,Bookings!$C$7:$C$156,"&lt;="&amp;A71,Bookings!$D$7:$D$156,"&gt;"&amp;A71,Bookings!$G$7:$G$156,"Confirmed")+SUMIFS(Bookings!$F$7:$F$156,Bookings!$C$7:$C$156,"&lt;="&amp;A71,Bookings!$D$7:$D$156,"&gt;"&amp;A71,Bookings!$G$7:$G$156,"Tentative"),0))</f>
        <v/>
      </c>
      <c r="J71" s="16">
        <f>IF(OR(A71="",D71=""),"",IFERROR(D71-H71,""))</f>
        <v/>
      </c>
      <c r="K71" s="16">
        <f>IF(OR(A71="",E71=""),"",IFERROR(E71-I71,""))</f>
        <v/>
      </c>
      <c r="L71" s="21">
        <f>IF(A71="","",IF(COUNTIFS(Assumptions!$C$12:$C$111,"&lt;="&amp;A71,Assumptions!$D$12:$D$111,"&gt;="&amp;A71,Assumptions!$I$12:$I$111,"Yes")&gt;1,"Check: rule overlap",IF(OR(D71="",E71="",F71=""),"Check: rule inputs",IF(OR(J71&lt;0,K71&lt;0),"Check: over capacity",IF(OR(J71=0,K71=0),"At limit",IF(G71="Yes","Arrival blackout","Open"))))))</f>
        <v/>
      </c>
    </row>
    <row r="72">
      <c r="A72" s="33">
        <f>IF(OR(Assumptions!$B$3="",Assumptions!$B$4="",ROW()-6&gt;Assumptions!$B$4),"",Assumptions!$B$3+ROW()-7)</f>
        <v/>
      </c>
      <c r="B72" s="22">
        <f>IF(A72="","",TEXT(A72,"ddd"))</f>
        <v/>
      </c>
      <c r="C72" s="22">
        <f>IF(A72="","",IF(COUNTIFS(Assumptions!$C$12:$C$111,"&lt;="&amp;A72,Assumptions!$D$12:$D$111,"&gt;="&amp;A72,Assumptions!$I$12:$I$111,"Yes")=0,"Standard",IF(COUNTIFS(Assumptions!$C$12:$C$111,"&lt;="&amp;A72,Assumptions!$D$12:$D$111,"&gt;="&amp;A72,Assumptions!$I$12:$I$111,"Yes")=1,"Holiday rule","Multiple rules")))</f>
        <v/>
      </c>
      <c r="D72" s="14">
        <f>IF(A72="","",IF(COUNTIFS(Assumptions!$C$12:$C$111,"&lt;="&amp;A72,Assumptions!$D$12:$D$111,"&gt;="&amp;A72,Assumptions!$I$12:$I$111,"Yes")=0,Assumptions!$B$5,IF(COUNTIFS(Assumptions!$C$12:$C$111,"&lt;="&amp;A72,Assumptions!$D$12:$D$111,"&gt;="&amp;A72,Assumptions!$I$12:$I$111,"Yes",Assumptions!$E$12:$E$111,"&lt;&gt;")&lt;&gt;COUNTIFS(Assumptions!$C$12:$C$111,"&lt;="&amp;A72,Assumptions!$D$12:$D$111,"&gt;="&amp;A72,Assumptions!$I$12:$I$111,"Yes"),"",IFERROR(SUMIFS(Assumptions!$E$12:$E$111,Assumptions!$C$12:$C$111,"&lt;="&amp;A72,Assumptions!$D$12:$D$111,"&gt;="&amp;A72,Assumptions!$I$12:$I$111,"Yes"),""))))</f>
        <v/>
      </c>
      <c r="E72" s="14">
        <f>IF(A72="","",IF(COUNTIFS(Assumptions!$C$12:$C$111,"&lt;="&amp;A72,Assumptions!$D$12:$D$111,"&gt;="&amp;A72,Assumptions!$I$12:$I$111,"Yes")=0,Assumptions!$B$6,IF(COUNTIFS(Assumptions!$C$12:$C$111,"&lt;="&amp;A72,Assumptions!$D$12:$D$111,"&gt;="&amp;A72,Assumptions!$I$12:$I$111,"Yes",Assumptions!$F$12:$F$111,"&lt;&gt;")&lt;&gt;COUNTIFS(Assumptions!$C$12:$C$111,"&lt;="&amp;A72,Assumptions!$D$12:$D$111,"&gt;="&amp;A72,Assumptions!$I$12:$I$111,"Yes"),"",IFERROR(SUMIFS(Assumptions!$F$12:$F$111,Assumptions!$C$12:$C$111,"&lt;="&amp;A72,Assumptions!$D$12:$D$111,"&gt;="&amp;A72,Assumptions!$I$12:$I$111,"Yes"),""))))</f>
        <v/>
      </c>
      <c r="F72" s="14">
        <f>IF(A72="","",IF(COUNTIFS(Assumptions!$C$12:$C$111,"&lt;="&amp;A72,Assumptions!$D$12:$D$111,"&gt;="&amp;A72,Assumptions!$I$12:$I$111,"Yes")=0,Assumptions!$B$7,IF(COUNTIFS(Assumptions!$C$12:$C$111,"&lt;="&amp;A72,Assumptions!$D$12:$D$111,"&gt;="&amp;A72,Assumptions!$I$12:$I$111,"Yes",Assumptions!$G$12:$G$111,"&lt;&gt;")&lt;&gt;COUNTIFS(Assumptions!$C$12:$C$111,"&lt;="&amp;A72,Assumptions!$D$12:$D$111,"&gt;="&amp;A72,Assumptions!$I$12:$I$111,"Yes"),"",IFERROR(SUMIFS(Assumptions!$G$12:$G$111,Assumptions!$C$12:$C$111,"&lt;="&amp;A72,Assumptions!$D$12:$D$111,"&gt;="&amp;A72,Assumptions!$I$12:$I$111,"Yes"),""))))</f>
        <v/>
      </c>
      <c r="G72" s="14">
        <f>IF(A72="","",IF(COUNTIFS(Assumptions!$C$12:$C$111,"&lt;="&amp;A72,Assumptions!$D$12:$D$111,"&gt;="&amp;A72,Assumptions!$H$12:$H$111,"Yes",Assumptions!$I$12:$I$111,"Yes")&gt;0,"Yes","No"))</f>
        <v/>
      </c>
      <c r="H72" s="14">
        <f>IF(A72="","",IFERROR(SUMIFS(Bookings!$E$7:$E$156,Bookings!$C$7:$C$156,"&lt;="&amp;A72,Bookings!$D$7:$D$156,"&gt;"&amp;A72,Bookings!$G$7:$G$156,"Confirmed")+SUMIFS(Bookings!$E$7:$E$156,Bookings!$C$7:$C$156,"&lt;="&amp;A72,Bookings!$D$7:$D$156,"&gt;"&amp;A72,Bookings!$G$7:$G$156,"Tentative"),0))</f>
        <v/>
      </c>
      <c r="I72" s="14">
        <f>IF(A72="","",IFERROR(SUMIFS(Bookings!$F$7:$F$156,Bookings!$C$7:$C$156,"&lt;="&amp;A72,Bookings!$D$7:$D$156,"&gt;"&amp;A72,Bookings!$G$7:$G$156,"Confirmed")+SUMIFS(Bookings!$F$7:$F$156,Bookings!$C$7:$C$156,"&lt;="&amp;A72,Bookings!$D$7:$D$156,"&gt;"&amp;A72,Bookings!$G$7:$G$156,"Tentative"),0))</f>
        <v/>
      </c>
      <c r="J72" s="14">
        <f>IF(OR(A72="",D72=""),"",IFERROR(D72-H72,""))</f>
        <v/>
      </c>
      <c r="K72" s="14">
        <f>IF(OR(A72="",E72=""),"",IFERROR(E72-I72,""))</f>
        <v/>
      </c>
      <c r="L72" s="23">
        <f>IF(A72="","",IF(COUNTIFS(Assumptions!$C$12:$C$111,"&lt;="&amp;A72,Assumptions!$D$12:$D$111,"&gt;="&amp;A72,Assumptions!$I$12:$I$111,"Yes")&gt;1,"Check: rule overlap",IF(OR(D72="",E72="",F72=""),"Check: rule inputs",IF(OR(J72&lt;0,K72&lt;0),"Check: over capacity",IF(OR(J72=0,K72=0),"At limit",IF(G72="Yes","Arrival blackout","Open"))))))</f>
        <v/>
      </c>
    </row>
    <row r="73">
      <c r="A73" s="34">
        <f>IF(OR(Assumptions!$B$3="",Assumptions!$B$4="",ROW()-6&gt;Assumptions!$B$4),"",Assumptions!$B$3+ROW()-7)</f>
        <v/>
      </c>
      <c r="B73" s="20">
        <f>IF(A73="","",TEXT(A73,"ddd"))</f>
        <v/>
      </c>
      <c r="C73" s="20">
        <f>IF(A73="","",IF(COUNTIFS(Assumptions!$C$12:$C$111,"&lt;="&amp;A73,Assumptions!$D$12:$D$111,"&gt;="&amp;A73,Assumptions!$I$12:$I$111,"Yes")=0,"Standard",IF(COUNTIFS(Assumptions!$C$12:$C$111,"&lt;="&amp;A73,Assumptions!$D$12:$D$111,"&gt;="&amp;A73,Assumptions!$I$12:$I$111,"Yes")=1,"Holiday rule","Multiple rules")))</f>
        <v/>
      </c>
      <c r="D73" s="16">
        <f>IF(A73="","",IF(COUNTIFS(Assumptions!$C$12:$C$111,"&lt;="&amp;A73,Assumptions!$D$12:$D$111,"&gt;="&amp;A73,Assumptions!$I$12:$I$111,"Yes")=0,Assumptions!$B$5,IF(COUNTIFS(Assumptions!$C$12:$C$111,"&lt;="&amp;A73,Assumptions!$D$12:$D$111,"&gt;="&amp;A73,Assumptions!$I$12:$I$111,"Yes",Assumptions!$E$12:$E$111,"&lt;&gt;")&lt;&gt;COUNTIFS(Assumptions!$C$12:$C$111,"&lt;="&amp;A73,Assumptions!$D$12:$D$111,"&gt;="&amp;A73,Assumptions!$I$12:$I$111,"Yes"),"",IFERROR(SUMIFS(Assumptions!$E$12:$E$111,Assumptions!$C$12:$C$111,"&lt;="&amp;A73,Assumptions!$D$12:$D$111,"&gt;="&amp;A73,Assumptions!$I$12:$I$111,"Yes"),""))))</f>
        <v/>
      </c>
      <c r="E73" s="16">
        <f>IF(A73="","",IF(COUNTIFS(Assumptions!$C$12:$C$111,"&lt;="&amp;A73,Assumptions!$D$12:$D$111,"&gt;="&amp;A73,Assumptions!$I$12:$I$111,"Yes")=0,Assumptions!$B$6,IF(COUNTIFS(Assumptions!$C$12:$C$111,"&lt;="&amp;A73,Assumptions!$D$12:$D$111,"&gt;="&amp;A73,Assumptions!$I$12:$I$111,"Yes",Assumptions!$F$12:$F$111,"&lt;&gt;")&lt;&gt;COUNTIFS(Assumptions!$C$12:$C$111,"&lt;="&amp;A73,Assumptions!$D$12:$D$111,"&gt;="&amp;A73,Assumptions!$I$12:$I$111,"Yes"),"",IFERROR(SUMIFS(Assumptions!$F$12:$F$111,Assumptions!$C$12:$C$111,"&lt;="&amp;A73,Assumptions!$D$12:$D$111,"&gt;="&amp;A73,Assumptions!$I$12:$I$111,"Yes"),""))))</f>
        <v/>
      </c>
      <c r="F73" s="16">
        <f>IF(A73="","",IF(COUNTIFS(Assumptions!$C$12:$C$111,"&lt;="&amp;A73,Assumptions!$D$12:$D$111,"&gt;="&amp;A73,Assumptions!$I$12:$I$111,"Yes")=0,Assumptions!$B$7,IF(COUNTIFS(Assumptions!$C$12:$C$111,"&lt;="&amp;A73,Assumptions!$D$12:$D$111,"&gt;="&amp;A73,Assumptions!$I$12:$I$111,"Yes",Assumptions!$G$12:$G$111,"&lt;&gt;")&lt;&gt;COUNTIFS(Assumptions!$C$12:$C$111,"&lt;="&amp;A73,Assumptions!$D$12:$D$111,"&gt;="&amp;A73,Assumptions!$I$12:$I$111,"Yes"),"",IFERROR(SUMIFS(Assumptions!$G$12:$G$111,Assumptions!$C$12:$C$111,"&lt;="&amp;A73,Assumptions!$D$12:$D$111,"&gt;="&amp;A73,Assumptions!$I$12:$I$111,"Yes"),""))))</f>
        <v/>
      </c>
      <c r="G73" s="16">
        <f>IF(A73="","",IF(COUNTIFS(Assumptions!$C$12:$C$111,"&lt;="&amp;A73,Assumptions!$D$12:$D$111,"&gt;="&amp;A73,Assumptions!$H$12:$H$111,"Yes",Assumptions!$I$12:$I$111,"Yes")&gt;0,"Yes","No"))</f>
        <v/>
      </c>
      <c r="H73" s="16">
        <f>IF(A73="","",IFERROR(SUMIFS(Bookings!$E$7:$E$156,Bookings!$C$7:$C$156,"&lt;="&amp;A73,Bookings!$D$7:$D$156,"&gt;"&amp;A73,Bookings!$G$7:$G$156,"Confirmed")+SUMIFS(Bookings!$E$7:$E$156,Bookings!$C$7:$C$156,"&lt;="&amp;A73,Bookings!$D$7:$D$156,"&gt;"&amp;A73,Bookings!$G$7:$G$156,"Tentative"),0))</f>
        <v/>
      </c>
      <c r="I73" s="16">
        <f>IF(A73="","",IFERROR(SUMIFS(Bookings!$F$7:$F$156,Bookings!$C$7:$C$156,"&lt;="&amp;A73,Bookings!$D$7:$D$156,"&gt;"&amp;A73,Bookings!$G$7:$G$156,"Confirmed")+SUMIFS(Bookings!$F$7:$F$156,Bookings!$C$7:$C$156,"&lt;="&amp;A73,Bookings!$D$7:$D$156,"&gt;"&amp;A73,Bookings!$G$7:$G$156,"Tentative"),0))</f>
        <v/>
      </c>
      <c r="J73" s="16">
        <f>IF(OR(A73="",D73=""),"",IFERROR(D73-H73,""))</f>
        <v/>
      </c>
      <c r="K73" s="16">
        <f>IF(OR(A73="",E73=""),"",IFERROR(E73-I73,""))</f>
        <v/>
      </c>
      <c r="L73" s="21">
        <f>IF(A73="","",IF(COUNTIFS(Assumptions!$C$12:$C$111,"&lt;="&amp;A73,Assumptions!$D$12:$D$111,"&gt;="&amp;A73,Assumptions!$I$12:$I$111,"Yes")&gt;1,"Check: rule overlap",IF(OR(D73="",E73="",F73=""),"Check: rule inputs",IF(OR(J73&lt;0,K73&lt;0),"Check: over capacity",IF(OR(J73=0,K73=0),"At limit",IF(G73="Yes","Arrival blackout","Open"))))))</f>
        <v/>
      </c>
    </row>
    <row r="74">
      <c r="A74" s="33">
        <f>IF(OR(Assumptions!$B$3="",Assumptions!$B$4="",ROW()-6&gt;Assumptions!$B$4),"",Assumptions!$B$3+ROW()-7)</f>
        <v/>
      </c>
      <c r="B74" s="22">
        <f>IF(A74="","",TEXT(A74,"ddd"))</f>
        <v/>
      </c>
      <c r="C74" s="22">
        <f>IF(A74="","",IF(COUNTIFS(Assumptions!$C$12:$C$111,"&lt;="&amp;A74,Assumptions!$D$12:$D$111,"&gt;="&amp;A74,Assumptions!$I$12:$I$111,"Yes")=0,"Standard",IF(COUNTIFS(Assumptions!$C$12:$C$111,"&lt;="&amp;A74,Assumptions!$D$12:$D$111,"&gt;="&amp;A74,Assumptions!$I$12:$I$111,"Yes")=1,"Holiday rule","Multiple rules")))</f>
        <v/>
      </c>
      <c r="D74" s="14">
        <f>IF(A74="","",IF(COUNTIFS(Assumptions!$C$12:$C$111,"&lt;="&amp;A74,Assumptions!$D$12:$D$111,"&gt;="&amp;A74,Assumptions!$I$12:$I$111,"Yes")=0,Assumptions!$B$5,IF(COUNTIFS(Assumptions!$C$12:$C$111,"&lt;="&amp;A74,Assumptions!$D$12:$D$111,"&gt;="&amp;A74,Assumptions!$I$12:$I$111,"Yes",Assumptions!$E$12:$E$111,"&lt;&gt;")&lt;&gt;COUNTIFS(Assumptions!$C$12:$C$111,"&lt;="&amp;A74,Assumptions!$D$12:$D$111,"&gt;="&amp;A74,Assumptions!$I$12:$I$111,"Yes"),"",IFERROR(SUMIFS(Assumptions!$E$12:$E$111,Assumptions!$C$12:$C$111,"&lt;="&amp;A74,Assumptions!$D$12:$D$111,"&gt;="&amp;A74,Assumptions!$I$12:$I$111,"Yes"),""))))</f>
        <v/>
      </c>
      <c r="E74" s="14">
        <f>IF(A74="","",IF(COUNTIFS(Assumptions!$C$12:$C$111,"&lt;="&amp;A74,Assumptions!$D$12:$D$111,"&gt;="&amp;A74,Assumptions!$I$12:$I$111,"Yes")=0,Assumptions!$B$6,IF(COUNTIFS(Assumptions!$C$12:$C$111,"&lt;="&amp;A74,Assumptions!$D$12:$D$111,"&gt;="&amp;A74,Assumptions!$I$12:$I$111,"Yes",Assumptions!$F$12:$F$111,"&lt;&gt;")&lt;&gt;COUNTIFS(Assumptions!$C$12:$C$111,"&lt;="&amp;A74,Assumptions!$D$12:$D$111,"&gt;="&amp;A74,Assumptions!$I$12:$I$111,"Yes"),"",IFERROR(SUMIFS(Assumptions!$F$12:$F$111,Assumptions!$C$12:$C$111,"&lt;="&amp;A74,Assumptions!$D$12:$D$111,"&gt;="&amp;A74,Assumptions!$I$12:$I$111,"Yes"),""))))</f>
        <v/>
      </c>
      <c r="F74" s="14">
        <f>IF(A74="","",IF(COUNTIFS(Assumptions!$C$12:$C$111,"&lt;="&amp;A74,Assumptions!$D$12:$D$111,"&gt;="&amp;A74,Assumptions!$I$12:$I$111,"Yes")=0,Assumptions!$B$7,IF(COUNTIFS(Assumptions!$C$12:$C$111,"&lt;="&amp;A74,Assumptions!$D$12:$D$111,"&gt;="&amp;A74,Assumptions!$I$12:$I$111,"Yes",Assumptions!$G$12:$G$111,"&lt;&gt;")&lt;&gt;COUNTIFS(Assumptions!$C$12:$C$111,"&lt;="&amp;A74,Assumptions!$D$12:$D$111,"&gt;="&amp;A74,Assumptions!$I$12:$I$111,"Yes"),"",IFERROR(SUMIFS(Assumptions!$G$12:$G$111,Assumptions!$C$12:$C$111,"&lt;="&amp;A74,Assumptions!$D$12:$D$111,"&gt;="&amp;A74,Assumptions!$I$12:$I$111,"Yes"),""))))</f>
        <v/>
      </c>
      <c r="G74" s="14">
        <f>IF(A74="","",IF(COUNTIFS(Assumptions!$C$12:$C$111,"&lt;="&amp;A74,Assumptions!$D$12:$D$111,"&gt;="&amp;A74,Assumptions!$H$12:$H$111,"Yes",Assumptions!$I$12:$I$111,"Yes")&gt;0,"Yes","No"))</f>
        <v/>
      </c>
      <c r="H74" s="14">
        <f>IF(A74="","",IFERROR(SUMIFS(Bookings!$E$7:$E$156,Bookings!$C$7:$C$156,"&lt;="&amp;A74,Bookings!$D$7:$D$156,"&gt;"&amp;A74,Bookings!$G$7:$G$156,"Confirmed")+SUMIFS(Bookings!$E$7:$E$156,Bookings!$C$7:$C$156,"&lt;="&amp;A74,Bookings!$D$7:$D$156,"&gt;"&amp;A74,Bookings!$G$7:$G$156,"Tentative"),0))</f>
        <v/>
      </c>
      <c r="I74" s="14">
        <f>IF(A74="","",IFERROR(SUMIFS(Bookings!$F$7:$F$156,Bookings!$C$7:$C$156,"&lt;="&amp;A74,Bookings!$D$7:$D$156,"&gt;"&amp;A74,Bookings!$G$7:$G$156,"Confirmed")+SUMIFS(Bookings!$F$7:$F$156,Bookings!$C$7:$C$156,"&lt;="&amp;A74,Bookings!$D$7:$D$156,"&gt;"&amp;A74,Bookings!$G$7:$G$156,"Tentative"),0))</f>
        <v/>
      </c>
      <c r="J74" s="14">
        <f>IF(OR(A74="",D74=""),"",IFERROR(D74-H74,""))</f>
        <v/>
      </c>
      <c r="K74" s="14">
        <f>IF(OR(A74="",E74=""),"",IFERROR(E74-I74,""))</f>
        <v/>
      </c>
      <c r="L74" s="23">
        <f>IF(A74="","",IF(COUNTIFS(Assumptions!$C$12:$C$111,"&lt;="&amp;A74,Assumptions!$D$12:$D$111,"&gt;="&amp;A74,Assumptions!$I$12:$I$111,"Yes")&gt;1,"Check: rule overlap",IF(OR(D74="",E74="",F74=""),"Check: rule inputs",IF(OR(J74&lt;0,K74&lt;0),"Check: over capacity",IF(OR(J74=0,K74=0),"At limit",IF(G74="Yes","Arrival blackout","Open"))))))</f>
        <v/>
      </c>
    </row>
    <row r="75">
      <c r="A75" s="34">
        <f>IF(OR(Assumptions!$B$3="",Assumptions!$B$4="",ROW()-6&gt;Assumptions!$B$4),"",Assumptions!$B$3+ROW()-7)</f>
        <v/>
      </c>
      <c r="B75" s="20">
        <f>IF(A75="","",TEXT(A75,"ddd"))</f>
        <v/>
      </c>
      <c r="C75" s="20">
        <f>IF(A75="","",IF(COUNTIFS(Assumptions!$C$12:$C$111,"&lt;="&amp;A75,Assumptions!$D$12:$D$111,"&gt;="&amp;A75,Assumptions!$I$12:$I$111,"Yes")=0,"Standard",IF(COUNTIFS(Assumptions!$C$12:$C$111,"&lt;="&amp;A75,Assumptions!$D$12:$D$111,"&gt;="&amp;A75,Assumptions!$I$12:$I$111,"Yes")=1,"Holiday rule","Multiple rules")))</f>
        <v/>
      </c>
      <c r="D75" s="16">
        <f>IF(A75="","",IF(COUNTIFS(Assumptions!$C$12:$C$111,"&lt;="&amp;A75,Assumptions!$D$12:$D$111,"&gt;="&amp;A75,Assumptions!$I$12:$I$111,"Yes")=0,Assumptions!$B$5,IF(COUNTIFS(Assumptions!$C$12:$C$111,"&lt;="&amp;A75,Assumptions!$D$12:$D$111,"&gt;="&amp;A75,Assumptions!$I$12:$I$111,"Yes",Assumptions!$E$12:$E$111,"&lt;&gt;")&lt;&gt;COUNTIFS(Assumptions!$C$12:$C$111,"&lt;="&amp;A75,Assumptions!$D$12:$D$111,"&gt;="&amp;A75,Assumptions!$I$12:$I$111,"Yes"),"",IFERROR(SUMIFS(Assumptions!$E$12:$E$111,Assumptions!$C$12:$C$111,"&lt;="&amp;A75,Assumptions!$D$12:$D$111,"&gt;="&amp;A75,Assumptions!$I$12:$I$111,"Yes"),""))))</f>
        <v/>
      </c>
      <c r="E75" s="16">
        <f>IF(A75="","",IF(COUNTIFS(Assumptions!$C$12:$C$111,"&lt;="&amp;A75,Assumptions!$D$12:$D$111,"&gt;="&amp;A75,Assumptions!$I$12:$I$111,"Yes")=0,Assumptions!$B$6,IF(COUNTIFS(Assumptions!$C$12:$C$111,"&lt;="&amp;A75,Assumptions!$D$12:$D$111,"&gt;="&amp;A75,Assumptions!$I$12:$I$111,"Yes",Assumptions!$F$12:$F$111,"&lt;&gt;")&lt;&gt;COUNTIFS(Assumptions!$C$12:$C$111,"&lt;="&amp;A75,Assumptions!$D$12:$D$111,"&gt;="&amp;A75,Assumptions!$I$12:$I$111,"Yes"),"",IFERROR(SUMIFS(Assumptions!$F$12:$F$111,Assumptions!$C$12:$C$111,"&lt;="&amp;A75,Assumptions!$D$12:$D$111,"&gt;="&amp;A75,Assumptions!$I$12:$I$111,"Yes"),""))))</f>
        <v/>
      </c>
      <c r="F75" s="16">
        <f>IF(A75="","",IF(COUNTIFS(Assumptions!$C$12:$C$111,"&lt;="&amp;A75,Assumptions!$D$12:$D$111,"&gt;="&amp;A75,Assumptions!$I$12:$I$111,"Yes")=0,Assumptions!$B$7,IF(COUNTIFS(Assumptions!$C$12:$C$111,"&lt;="&amp;A75,Assumptions!$D$12:$D$111,"&gt;="&amp;A75,Assumptions!$I$12:$I$111,"Yes",Assumptions!$G$12:$G$111,"&lt;&gt;")&lt;&gt;COUNTIFS(Assumptions!$C$12:$C$111,"&lt;="&amp;A75,Assumptions!$D$12:$D$111,"&gt;="&amp;A75,Assumptions!$I$12:$I$111,"Yes"),"",IFERROR(SUMIFS(Assumptions!$G$12:$G$111,Assumptions!$C$12:$C$111,"&lt;="&amp;A75,Assumptions!$D$12:$D$111,"&gt;="&amp;A75,Assumptions!$I$12:$I$111,"Yes"),""))))</f>
        <v/>
      </c>
      <c r="G75" s="16">
        <f>IF(A75="","",IF(COUNTIFS(Assumptions!$C$12:$C$111,"&lt;="&amp;A75,Assumptions!$D$12:$D$111,"&gt;="&amp;A75,Assumptions!$H$12:$H$111,"Yes",Assumptions!$I$12:$I$111,"Yes")&gt;0,"Yes","No"))</f>
        <v/>
      </c>
      <c r="H75" s="16">
        <f>IF(A75="","",IFERROR(SUMIFS(Bookings!$E$7:$E$156,Bookings!$C$7:$C$156,"&lt;="&amp;A75,Bookings!$D$7:$D$156,"&gt;"&amp;A75,Bookings!$G$7:$G$156,"Confirmed")+SUMIFS(Bookings!$E$7:$E$156,Bookings!$C$7:$C$156,"&lt;="&amp;A75,Bookings!$D$7:$D$156,"&gt;"&amp;A75,Bookings!$G$7:$G$156,"Tentative"),0))</f>
        <v/>
      </c>
      <c r="I75" s="16">
        <f>IF(A75="","",IFERROR(SUMIFS(Bookings!$F$7:$F$156,Bookings!$C$7:$C$156,"&lt;="&amp;A75,Bookings!$D$7:$D$156,"&gt;"&amp;A75,Bookings!$G$7:$G$156,"Confirmed")+SUMIFS(Bookings!$F$7:$F$156,Bookings!$C$7:$C$156,"&lt;="&amp;A75,Bookings!$D$7:$D$156,"&gt;"&amp;A75,Bookings!$G$7:$G$156,"Tentative"),0))</f>
        <v/>
      </c>
      <c r="J75" s="16">
        <f>IF(OR(A75="",D75=""),"",IFERROR(D75-H75,""))</f>
        <v/>
      </c>
      <c r="K75" s="16">
        <f>IF(OR(A75="",E75=""),"",IFERROR(E75-I75,""))</f>
        <v/>
      </c>
      <c r="L75" s="21">
        <f>IF(A75="","",IF(COUNTIFS(Assumptions!$C$12:$C$111,"&lt;="&amp;A75,Assumptions!$D$12:$D$111,"&gt;="&amp;A75,Assumptions!$I$12:$I$111,"Yes")&gt;1,"Check: rule overlap",IF(OR(D75="",E75="",F75=""),"Check: rule inputs",IF(OR(J75&lt;0,K75&lt;0),"Check: over capacity",IF(OR(J75=0,K75=0),"At limit",IF(G75="Yes","Arrival blackout","Open"))))))</f>
        <v/>
      </c>
    </row>
    <row r="76">
      <c r="A76" s="33">
        <f>IF(OR(Assumptions!$B$3="",Assumptions!$B$4="",ROW()-6&gt;Assumptions!$B$4),"",Assumptions!$B$3+ROW()-7)</f>
        <v/>
      </c>
      <c r="B76" s="22">
        <f>IF(A76="","",TEXT(A76,"ddd"))</f>
        <v/>
      </c>
      <c r="C76" s="22">
        <f>IF(A76="","",IF(COUNTIFS(Assumptions!$C$12:$C$111,"&lt;="&amp;A76,Assumptions!$D$12:$D$111,"&gt;="&amp;A76,Assumptions!$I$12:$I$111,"Yes")=0,"Standard",IF(COUNTIFS(Assumptions!$C$12:$C$111,"&lt;="&amp;A76,Assumptions!$D$12:$D$111,"&gt;="&amp;A76,Assumptions!$I$12:$I$111,"Yes")=1,"Holiday rule","Multiple rules")))</f>
        <v/>
      </c>
      <c r="D76" s="14">
        <f>IF(A76="","",IF(COUNTIFS(Assumptions!$C$12:$C$111,"&lt;="&amp;A76,Assumptions!$D$12:$D$111,"&gt;="&amp;A76,Assumptions!$I$12:$I$111,"Yes")=0,Assumptions!$B$5,IF(COUNTIFS(Assumptions!$C$12:$C$111,"&lt;="&amp;A76,Assumptions!$D$12:$D$111,"&gt;="&amp;A76,Assumptions!$I$12:$I$111,"Yes",Assumptions!$E$12:$E$111,"&lt;&gt;")&lt;&gt;COUNTIFS(Assumptions!$C$12:$C$111,"&lt;="&amp;A76,Assumptions!$D$12:$D$111,"&gt;="&amp;A76,Assumptions!$I$12:$I$111,"Yes"),"",IFERROR(SUMIFS(Assumptions!$E$12:$E$111,Assumptions!$C$12:$C$111,"&lt;="&amp;A76,Assumptions!$D$12:$D$111,"&gt;="&amp;A76,Assumptions!$I$12:$I$111,"Yes"),""))))</f>
        <v/>
      </c>
      <c r="E76" s="14">
        <f>IF(A76="","",IF(COUNTIFS(Assumptions!$C$12:$C$111,"&lt;="&amp;A76,Assumptions!$D$12:$D$111,"&gt;="&amp;A76,Assumptions!$I$12:$I$111,"Yes")=0,Assumptions!$B$6,IF(COUNTIFS(Assumptions!$C$12:$C$111,"&lt;="&amp;A76,Assumptions!$D$12:$D$111,"&gt;="&amp;A76,Assumptions!$I$12:$I$111,"Yes",Assumptions!$F$12:$F$111,"&lt;&gt;")&lt;&gt;COUNTIFS(Assumptions!$C$12:$C$111,"&lt;="&amp;A76,Assumptions!$D$12:$D$111,"&gt;="&amp;A76,Assumptions!$I$12:$I$111,"Yes"),"",IFERROR(SUMIFS(Assumptions!$F$12:$F$111,Assumptions!$C$12:$C$111,"&lt;="&amp;A76,Assumptions!$D$12:$D$111,"&gt;="&amp;A76,Assumptions!$I$12:$I$111,"Yes"),""))))</f>
        <v/>
      </c>
      <c r="F76" s="14">
        <f>IF(A76="","",IF(COUNTIFS(Assumptions!$C$12:$C$111,"&lt;="&amp;A76,Assumptions!$D$12:$D$111,"&gt;="&amp;A76,Assumptions!$I$12:$I$111,"Yes")=0,Assumptions!$B$7,IF(COUNTIFS(Assumptions!$C$12:$C$111,"&lt;="&amp;A76,Assumptions!$D$12:$D$111,"&gt;="&amp;A76,Assumptions!$I$12:$I$111,"Yes",Assumptions!$G$12:$G$111,"&lt;&gt;")&lt;&gt;COUNTIFS(Assumptions!$C$12:$C$111,"&lt;="&amp;A76,Assumptions!$D$12:$D$111,"&gt;="&amp;A76,Assumptions!$I$12:$I$111,"Yes"),"",IFERROR(SUMIFS(Assumptions!$G$12:$G$111,Assumptions!$C$12:$C$111,"&lt;="&amp;A76,Assumptions!$D$12:$D$111,"&gt;="&amp;A76,Assumptions!$I$12:$I$111,"Yes"),""))))</f>
        <v/>
      </c>
      <c r="G76" s="14">
        <f>IF(A76="","",IF(COUNTIFS(Assumptions!$C$12:$C$111,"&lt;="&amp;A76,Assumptions!$D$12:$D$111,"&gt;="&amp;A76,Assumptions!$H$12:$H$111,"Yes",Assumptions!$I$12:$I$111,"Yes")&gt;0,"Yes","No"))</f>
        <v/>
      </c>
      <c r="H76" s="14">
        <f>IF(A76="","",IFERROR(SUMIFS(Bookings!$E$7:$E$156,Bookings!$C$7:$C$156,"&lt;="&amp;A76,Bookings!$D$7:$D$156,"&gt;"&amp;A76,Bookings!$G$7:$G$156,"Confirmed")+SUMIFS(Bookings!$E$7:$E$156,Bookings!$C$7:$C$156,"&lt;="&amp;A76,Bookings!$D$7:$D$156,"&gt;"&amp;A76,Bookings!$G$7:$G$156,"Tentative"),0))</f>
        <v/>
      </c>
      <c r="I76" s="14">
        <f>IF(A76="","",IFERROR(SUMIFS(Bookings!$F$7:$F$156,Bookings!$C$7:$C$156,"&lt;="&amp;A76,Bookings!$D$7:$D$156,"&gt;"&amp;A76,Bookings!$G$7:$G$156,"Confirmed")+SUMIFS(Bookings!$F$7:$F$156,Bookings!$C$7:$C$156,"&lt;="&amp;A76,Bookings!$D$7:$D$156,"&gt;"&amp;A76,Bookings!$G$7:$G$156,"Tentative"),0))</f>
        <v/>
      </c>
      <c r="J76" s="14">
        <f>IF(OR(A76="",D76=""),"",IFERROR(D76-H76,""))</f>
        <v/>
      </c>
      <c r="K76" s="14">
        <f>IF(OR(A76="",E76=""),"",IFERROR(E76-I76,""))</f>
        <v/>
      </c>
      <c r="L76" s="23">
        <f>IF(A76="","",IF(COUNTIFS(Assumptions!$C$12:$C$111,"&lt;="&amp;A76,Assumptions!$D$12:$D$111,"&gt;="&amp;A76,Assumptions!$I$12:$I$111,"Yes")&gt;1,"Check: rule overlap",IF(OR(D76="",E76="",F76=""),"Check: rule inputs",IF(OR(J76&lt;0,K76&lt;0),"Check: over capacity",IF(OR(J76=0,K76=0),"At limit",IF(G76="Yes","Arrival blackout","Open"))))))</f>
        <v/>
      </c>
    </row>
    <row r="77">
      <c r="A77" s="34">
        <f>IF(OR(Assumptions!$B$3="",Assumptions!$B$4="",ROW()-6&gt;Assumptions!$B$4),"",Assumptions!$B$3+ROW()-7)</f>
        <v/>
      </c>
      <c r="B77" s="20">
        <f>IF(A77="","",TEXT(A77,"ddd"))</f>
        <v/>
      </c>
      <c r="C77" s="20">
        <f>IF(A77="","",IF(COUNTIFS(Assumptions!$C$12:$C$111,"&lt;="&amp;A77,Assumptions!$D$12:$D$111,"&gt;="&amp;A77,Assumptions!$I$12:$I$111,"Yes")=0,"Standard",IF(COUNTIFS(Assumptions!$C$12:$C$111,"&lt;="&amp;A77,Assumptions!$D$12:$D$111,"&gt;="&amp;A77,Assumptions!$I$12:$I$111,"Yes")=1,"Holiday rule","Multiple rules")))</f>
        <v/>
      </c>
      <c r="D77" s="16">
        <f>IF(A77="","",IF(COUNTIFS(Assumptions!$C$12:$C$111,"&lt;="&amp;A77,Assumptions!$D$12:$D$111,"&gt;="&amp;A77,Assumptions!$I$12:$I$111,"Yes")=0,Assumptions!$B$5,IF(COUNTIFS(Assumptions!$C$12:$C$111,"&lt;="&amp;A77,Assumptions!$D$12:$D$111,"&gt;="&amp;A77,Assumptions!$I$12:$I$111,"Yes",Assumptions!$E$12:$E$111,"&lt;&gt;")&lt;&gt;COUNTIFS(Assumptions!$C$12:$C$111,"&lt;="&amp;A77,Assumptions!$D$12:$D$111,"&gt;="&amp;A77,Assumptions!$I$12:$I$111,"Yes"),"",IFERROR(SUMIFS(Assumptions!$E$12:$E$111,Assumptions!$C$12:$C$111,"&lt;="&amp;A77,Assumptions!$D$12:$D$111,"&gt;="&amp;A77,Assumptions!$I$12:$I$111,"Yes"),""))))</f>
        <v/>
      </c>
      <c r="E77" s="16">
        <f>IF(A77="","",IF(COUNTIFS(Assumptions!$C$12:$C$111,"&lt;="&amp;A77,Assumptions!$D$12:$D$111,"&gt;="&amp;A77,Assumptions!$I$12:$I$111,"Yes")=0,Assumptions!$B$6,IF(COUNTIFS(Assumptions!$C$12:$C$111,"&lt;="&amp;A77,Assumptions!$D$12:$D$111,"&gt;="&amp;A77,Assumptions!$I$12:$I$111,"Yes",Assumptions!$F$12:$F$111,"&lt;&gt;")&lt;&gt;COUNTIFS(Assumptions!$C$12:$C$111,"&lt;="&amp;A77,Assumptions!$D$12:$D$111,"&gt;="&amp;A77,Assumptions!$I$12:$I$111,"Yes"),"",IFERROR(SUMIFS(Assumptions!$F$12:$F$111,Assumptions!$C$12:$C$111,"&lt;="&amp;A77,Assumptions!$D$12:$D$111,"&gt;="&amp;A77,Assumptions!$I$12:$I$111,"Yes"),""))))</f>
        <v/>
      </c>
      <c r="F77" s="16">
        <f>IF(A77="","",IF(COUNTIFS(Assumptions!$C$12:$C$111,"&lt;="&amp;A77,Assumptions!$D$12:$D$111,"&gt;="&amp;A77,Assumptions!$I$12:$I$111,"Yes")=0,Assumptions!$B$7,IF(COUNTIFS(Assumptions!$C$12:$C$111,"&lt;="&amp;A77,Assumptions!$D$12:$D$111,"&gt;="&amp;A77,Assumptions!$I$12:$I$111,"Yes",Assumptions!$G$12:$G$111,"&lt;&gt;")&lt;&gt;COUNTIFS(Assumptions!$C$12:$C$111,"&lt;="&amp;A77,Assumptions!$D$12:$D$111,"&gt;="&amp;A77,Assumptions!$I$12:$I$111,"Yes"),"",IFERROR(SUMIFS(Assumptions!$G$12:$G$111,Assumptions!$C$12:$C$111,"&lt;="&amp;A77,Assumptions!$D$12:$D$111,"&gt;="&amp;A77,Assumptions!$I$12:$I$111,"Yes"),""))))</f>
        <v/>
      </c>
      <c r="G77" s="16">
        <f>IF(A77="","",IF(COUNTIFS(Assumptions!$C$12:$C$111,"&lt;="&amp;A77,Assumptions!$D$12:$D$111,"&gt;="&amp;A77,Assumptions!$H$12:$H$111,"Yes",Assumptions!$I$12:$I$111,"Yes")&gt;0,"Yes","No"))</f>
        <v/>
      </c>
      <c r="H77" s="16">
        <f>IF(A77="","",IFERROR(SUMIFS(Bookings!$E$7:$E$156,Bookings!$C$7:$C$156,"&lt;="&amp;A77,Bookings!$D$7:$D$156,"&gt;"&amp;A77,Bookings!$G$7:$G$156,"Confirmed")+SUMIFS(Bookings!$E$7:$E$156,Bookings!$C$7:$C$156,"&lt;="&amp;A77,Bookings!$D$7:$D$156,"&gt;"&amp;A77,Bookings!$G$7:$G$156,"Tentative"),0))</f>
        <v/>
      </c>
      <c r="I77" s="16">
        <f>IF(A77="","",IFERROR(SUMIFS(Bookings!$F$7:$F$156,Bookings!$C$7:$C$156,"&lt;="&amp;A77,Bookings!$D$7:$D$156,"&gt;"&amp;A77,Bookings!$G$7:$G$156,"Confirmed")+SUMIFS(Bookings!$F$7:$F$156,Bookings!$C$7:$C$156,"&lt;="&amp;A77,Bookings!$D$7:$D$156,"&gt;"&amp;A77,Bookings!$G$7:$G$156,"Tentative"),0))</f>
        <v/>
      </c>
      <c r="J77" s="16">
        <f>IF(OR(A77="",D77=""),"",IFERROR(D77-H77,""))</f>
        <v/>
      </c>
      <c r="K77" s="16">
        <f>IF(OR(A77="",E77=""),"",IFERROR(E77-I77,""))</f>
        <v/>
      </c>
      <c r="L77" s="21">
        <f>IF(A77="","",IF(COUNTIFS(Assumptions!$C$12:$C$111,"&lt;="&amp;A77,Assumptions!$D$12:$D$111,"&gt;="&amp;A77,Assumptions!$I$12:$I$111,"Yes")&gt;1,"Check: rule overlap",IF(OR(D77="",E77="",F77=""),"Check: rule inputs",IF(OR(J77&lt;0,K77&lt;0),"Check: over capacity",IF(OR(J77=0,K77=0),"At limit",IF(G77="Yes","Arrival blackout","Open"))))))</f>
        <v/>
      </c>
    </row>
    <row r="78">
      <c r="A78" s="33">
        <f>IF(OR(Assumptions!$B$3="",Assumptions!$B$4="",ROW()-6&gt;Assumptions!$B$4),"",Assumptions!$B$3+ROW()-7)</f>
        <v/>
      </c>
      <c r="B78" s="22">
        <f>IF(A78="","",TEXT(A78,"ddd"))</f>
        <v/>
      </c>
      <c r="C78" s="22">
        <f>IF(A78="","",IF(COUNTIFS(Assumptions!$C$12:$C$111,"&lt;="&amp;A78,Assumptions!$D$12:$D$111,"&gt;="&amp;A78,Assumptions!$I$12:$I$111,"Yes")=0,"Standard",IF(COUNTIFS(Assumptions!$C$12:$C$111,"&lt;="&amp;A78,Assumptions!$D$12:$D$111,"&gt;="&amp;A78,Assumptions!$I$12:$I$111,"Yes")=1,"Holiday rule","Multiple rules")))</f>
        <v/>
      </c>
      <c r="D78" s="14">
        <f>IF(A78="","",IF(COUNTIFS(Assumptions!$C$12:$C$111,"&lt;="&amp;A78,Assumptions!$D$12:$D$111,"&gt;="&amp;A78,Assumptions!$I$12:$I$111,"Yes")=0,Assumptions!$B$5,IF(COUNTIFS(Assumptions!$C$12:$C$111,"&lt;="&amp;A78,Assumptions!$D$12:$D$111,"&gt;="&amp;A78,Assumptions!$I$12:$I$111,"Yes",Assumptions!$E$12:$E$111,"&lt;&gt;")&lt;&gt;COUNTIFS(Assumptions!$C$12:$C$111,"&lt;="&amp;A78,Assumptions!$D$12:$D$111,"&gt;="&amp;A78,Assumptions!$I$12:$I$111,"Yes"),"",IFERROR(SUMIFS(Assumptions!$E$12:$E$111,Assumptions!$C$12:$C$111,"&lt;="&amp;A78,Assumptions!$D$12:$D$111,"&gt;="&amp;A78,Assumptions!$I$12:$I$111,"Yes"),""))))</f>
        <v/>
      </c>
      <c r="E78" s="14">
        <f>IF(A78="","",IF(COUNTIFS(Assumptions!$C$12:$C$111,"&lt;="&amp;A78,Assumptions!$D$12:$D$111,"&gt;="&amp;A78,Assumptions!$I$12:$I$111,"Yes")=0,Assumptions!$B$6,IF(COUNTIFS(Assumptions!$C$12:$C$111,"&lt;="&amp;A78,Assumptions!$D$12:$D$111,"&gt;="&amp;A78,Assumptions!$I$12:$I$111,"Yes",Assumptions!$F$12:$F$111,"&lt;&gt;")&lt;&gt;COUNTIFS(Assumptions!$C$12:$C$111,"&lt;="&amp;A78,Assumptions!$D$12:$D$111,"&gt;="&amp;A78,Assumptions!$I$12:$I$111,"Yes"),"",IFERROR(SUMIFS(Assumptions!$F$12:$F$111,Assumptions!$C$12:$C$111,"&lt;="&amp;A78,Assumptions!$D$12:$D$111,"&gt;="&amp;A78,Assumptions!$I$12:$I$111,"Yes"),""))))</f>
        <v/>
      </c>
      <c r="F78" s="14">
        <f>IF(A78="","",IF(COUNTIFS(Assumptions!$C$12:$C$111,"&lt;="&amp;A78,Assumptions!$D$12:$D$111,"&gt;="&amp;A78,Assumptions!$I$12:$I$111,"Yes")=0,Assumptions!$B$7,IF(COUNTIFS(Assumptions!$C$12:$C$111,"&lt;="&amp;A78,Assumptions!$D$12:$D$111,"&gt;="&amp;A78,Assumptions!$I$12:$I$111,"Yes",Assumptions!$G$12:$G$111,"&lt;&gt;")&lt;&gt;COUNTIFS(Assumptions!$C$12:$C$111,"&lt;="&amp;A78,Assumptions!$D$12:$D$111,"&gt;="&amp;A78,Assumptions!$I$12:$I$111,"Yes"),"",IFERROR(SUMIFS(Assumptions!$G$12:$G$111,Assumptions!$C$12:$C$111,"&lt;="&amp;A78,Assumptions!$D$12:$D$111,"&gt;="&amp;A78,Assumptions!$I$12:$I$111,"Yes"),""))))</f>
        <v/>
      </c>
      <c r="G78" s="14">
        <f>IF(A78="","",IF(COUNTIFS(Assumptions!$C$12:$C$111,"&lt;="&amp;A78,Assumptions!$D$12:$D$111,"&gt;="&amp;A78,Assumptions!$H$12:$H$111,"Yes",Assumptions!$I$12:$I$111,"Yes")&gt;0,"Yes","No"))</f>
        <v/>
      </c>
      <c r="H78" s="14">
        <f>IF(A78="","",IFERROR(SUMIFS(Bookings!$E$7:$E$156,Bookings!$C$7:$C$156,"&lt;="&amp;A78,Bookings!$D$7:$D$156,"&gt;"&amp;A78,Bookings!$G$7:$G$156,"Confirmed")+SUMIFS(Bookings!$E$7:$E$156,Bookings!$C$7:$C$156,"&lt;="&amp;A78,Bookings!$D$7:$D$156,"&gt;"&amp;A78,Bookings!$G$7:$G$156,"Tentative"),0))</f>
        <v/>
      </c>
      <c r="I78" s="14">
        <f>IF(A78="","",IFERROR(SUMIFS(Bookings!$F$7:$F$156,Bookings!$C$7:$C$156,"&lt;="&amp;A78,Bookings!$D$7:$D$156,"&gt;"&amp;A78,Bookings!$G$7:$G$156,"Confirmed")+SUMIFS(Bookings!$F$7:$F$156,Bookings!$C$7:$C$156,"&lt;="&amp;A78,Bookings!$D$7:$D$156,"&gt;"&amp;A78,Bookings!$G$7:$G$156,"Tentative"),0))</f>
        <v/>
      </c>
      <c r="J78" s="14">
        <f>IF(OR(A78="",D78=""),"",IFERROR(D78-H78,""))</f>
        <v/>
      </c>
      <c r="K78" s="14">
        <f>IF(OR(A78="",E78=""),"",IFERROR(E78-I78,""))</f>
        <v/>
      </c>
      <c r="L78" s="23">
        <f>IF(A78="","",IF(COUNTIFS(Assumptions!$C$12:$C$111,"&lt;="&amp;A78,Assumptions!$D$12:$D$111,"&gt;="&amp;A78,Assumptions!$I$12:$I$111,"Yes")&gt;1,"Check: rule overlap",IF(OR(D78="",E78="",F78=""),"Check: rule inputs",IF(OR(J78&lt;0,K78&lt;0),"Check: over capacity",IF(OR(J78=0,K78=0),"At limit",IF(G78="Yes","Arrival blackout","Open"))))))</f>
        <v/>
      </c>
    </row>
    <row r="79">
      <c r="A79" s="34">
        <f>IF(OR(Assumptions!$B$3="",Assumptions!$B$4="",ROW()-6&gt;Assumptions!$B$4),"",Assumptions!$B$3+ROW()-7)</f>
        <v/>
      </c>
      <c r="B79" s="20">
        <f>IF(A79="","",TEXT(A79,"ddd"))</f>
        <v/>
      </c>
      <c r="C79" s="20">
        <f>IF(A79="","",IF(COUNTIFS(Assumptions!$C$12:$C$111,"&lt;="&amp;A79,Assumptions!$D$12:$D$111,"&gt;="&amp;A79,Assumptions!$I$12:$I$111,"Yes")=0,"Standard",IF(COUNTIFS(Assumptions!$C$12:$C$111,"&lt;="&amp;A79,Assumptions!$D$12:$D$111,"&gt;="&amp;A79,Assumptions!$I$12:$I$111,"Yes")=1,"Holiday rule","Multiple rules")))</f>
        <v/>
      </c>
      <c r="D79" s="16">
        <f>IF(A79="","",IF(COUNTIFS(Assumptions!$C$12:$C$111,"&lt;="&amp;A79,Assumptions!$D$12:$D$111,"&gt;="&amp;A79,Assumptions!$I$12:$I$111,"Yes")=0,Assumptions!$B$5,IF(COUNTIFS(Assumptions!$C$12:$C$111,"&lt;="&amp;A79,Assumptions!$D$12:$D$111,"&gt;="&amp;A79,Assumptions!$I$12:$I$111,"Yes",Assumptions!$E$12:$E$111,"&lt;&gt;")&lt;&gt;COUNTIFS(Assumptions!$C$12:$C$111,"&lt;="&amp;A79,Assumptions!$D$12:$D$111,"&gt;="&amp;A79,Assumptions!$I$12:$I$111,"Yes"),"",IFERROR(SUMIFS(Assumptions!$E$12:$E$111,Assumptions!$C$12:$C$111,"&lt;="&amp;A79,Assumptions!$D$12:$D$111,"&gt;="&amp;A79,Assumptions!$I$12:$I$111,"Yes"),""))))</f>
        <v/>
      </c>
      <c r="E79" s="16">
        <f>IF(A79="","",IF(COUNTIFS(Assumptions!$C$12:$C$111,"&lt;="&amp;A79,Assumptions!$D$12:$D$111,"&gt;="&amp;A79,Assumptions!$I$12:$I$111,"Yes")=0,Assumptions!$B$6,IF(COUNTIFS(Assumptions!$C$12:$C$111,"&lt;="&amp;A79,Assumptions!$D$12:$D$111,"&gt;="&amp;A79,Assumptions!$I$12:$I$111,"Yes",Assumptions!$F$12:$F$111,"&lt;&gt;")&lt;&gt;COUNTIFS(Assumptions!$C$12:$C$111,"&lt;="&amp;A79,Assumptions!$D$12:$D$111,"&gt;="&amp;A79,Assumptions!$I$12:$I$111,"Yes"),"",IFERROR(SUMIFS(Assumptions!$F$12:$F$111,Assumptions!$C$12:$C$111,"&lt;="&amp;A79,Assumptions!$D$12:$D$111,"&gt;="&amp;A79,Assumptions!$I$12:$I$111,"Yes"),""))))</f>
        <v/>
      </c>
      <c r="F79" s="16">
        <f>IF(A79="","",IF(COUNTIFS(Assumptions!$C$12:$C$111,"&lt;="&amp;A79,Assumptions!$D$12:$D$111,"&gt;="&amp;A79,Assumptions!$I$12:$I$111,"Yes")=0,Assumptions!$B$7,IF(COUNTIFS(Assumptions!$C$12:$C$111,"&lt;="&amp;A79,Assumptions!$D$12:$D$111,"&gt;="&amp;A79,Assumptions!$I$12:$I$111,"Yes",Assumptions!$G$12:$G$111,"&lt;&gt;")&lt;&gt;COUNTIFS(Assumptions!$C$12:$C$111,"&lt;="&amp;A79,Assumptions!$D$12:$D$111,"&gt;="&amp;A79,Assumptions!$I$12:$I$111,"Yes"),"",IFERROR(SUMIFS(Assumptions!$G$12:$G$111,Assumptions!$C$12:$C$111,"&lt;="&amp;A79,Assumptions!$D$12:$D$111,"&gt;="&amp;A79,Assumptions!$I$12:$I$111,"Yes"),""))))</f>
        <v/>
      </c>
      <c r="G79" s="16">
        <f>IF(A79="","",IF(COUNTIFS(Assumptions!$C$12:$C$111,"&lt;="&amp;A79,Assumptions!$D$12:$D$111,"&gt;="&amp;A79,Assumptions!$H$12:$H$111,"Yes",Assumptions!$I$12:$I$111,"Yes")&gt;0,"Yes","No"))</f>
        <v/>
      </c>
      <c r="H79" s="16">
        <f>IF(A79="","",IFERROR(SUMIFS(Bookings!$E$7:$E$156,Bookings!$C$7:$C$156,"&lt;="&amp;A79,Bookings!$D$7:$D$156,"&gt;"&amp;A79,Bookings!$G$7:$G$156,"Confirmed")+SUMIFS(Bookings!$E$7:$E$156,Bookings!$C$7:$C$156,"&lt;="&amp;A79,Bookings!$D$7:$D$156,"&gt;"&amp;A79,Bookings!$G$7:$G$156,"Tentative"),0))</f>
        <v/>
      </c>
      <c r="I79" s="16">
        <f>IF(A79="","",IFERROR(SUMIFS(Bookings!$F$7:$F$156,Bookings!$C$7:$C$156,"&lt;="&amp;A79,Bookings!$D$7:$D$156,"&gt;"&amp;A79,Bookings!$G$7:$G$156,"Confirmed")+SUMIFS(Bookings!$F$7:$F$156,Bookings!$C$7:$C$156,"&lt;="&amp;A79,Bookings!$D$7:$D$156,"&gt;"&amp;A79,Bookings!$G$7:$G$156,"Tentative"),0))</f>
        <v/>
      </c>
      <c r="J79" s="16">
        <f>IF(OR(A79="",D79=""),"",IFERROR(D79-H79,""))</f>
        <v/>
      </c>
      <c r="K79" s="16">
        <f>IF(OR(A79="",E79=""),"",IFERROR(E79-I79,""))</f>
        <v/>
      </c>
      <c r="L79" s="21">
        <f>IF(A79="","",IF(COUNTIFS(Assumptions!$C$12:$C$111,"&lt;="&amp;A79,Assumptions!$D$12:$D$111,"&gt;="&amp;A79,Assumptions!$I$12:$I$111,"Yes")&gt;1,"Check: rule overlap",IF(OR(D79="",E79="",F79=""),"Check: rule inputs",IF(OR(J79&lt;0,K79&lt;0),"Check: over capacity",IF(OR(J79=0,K79=0),"At limit",IF(G79="Yes","Arrival blackout","Open"))))))</f>
        <v/>
      </c>
    </row>
    <row r="80">
      <c r="A80" s="33">
        <f>IF(OR(Assumptions!$B$3="",Assumptions!$B$4="",ROW()-6&gt;Assumptions!$B$4),"",Assumptions!$B$3+ROW()-7)</f>
        <v/>
      </c>
      <c r="B80" s="22">
        <f>IF(A80="","",TEXT(A80,"ddd"))</f>
        <v/>
      </c>
      <c r="C80" s="22">
        <f>IF(A80="","",IF(COUNTIFS(Assumptions!$C$12:$C$111,"&lt;="&amp;A80,Assumptions!$D$12:$D$111,"&gt;="&amp;A80,Assumptions!$I$12:$I$111,"Yes")=0,"Standard",IF(COUNTIFS(Assumptions!$C$12:$C$111,"&lt;="&amp;A80,Assumptions!$D$12:$D$111,"&gt;="&amp;A80,Assumptions!$I$12:$I$111,"Yes")=1,"Holiday rule","Multiple rules")))</f>
        <v/>
      </c>
      <c r="D80" s="14">
        <f>IF(A80="","",IF(COUNTIFS(Assumptions!$C$12:$C$111,"&lt;="&amp;A80,Assumptions!$D$12:$D$111,"&gt;="&amp;A80,Assumptions!$I$12:$I$111,"Yes")=0,Assumptions!$B$5,IF(COUNTIFS(Assumptions!$C$12:$C$111,"&lt;="&amp;A80,Assumptions!$D$12:$D$111,"&gt;="&amp;A80,Assumptions!$I$12:$I$111,"Yes",Assumptions!$E$12:$E$111,"&lt;&gt;")&lt;&gt;COUNTIFS(Assumptions!$C$12:$C$111,"&lt;="&amp;A80,Assumptions!$D$12:$D$111,"&gt;="&amp;A80,Assumptions!$I$12:$I$111,"Yes"),"",IFERROR(SUMIFS(Assumptions!$E$12:$E$111,Assumptions!$C$12:$C$111,"&lt;="&amp;A80,Assumptions!$D$12:$D$111,"&gt;="&amp;A80,Assumptions!$I$12:$I$111,"Yes"),""))))</f>
        <v/>
      </c>
      <c r="E80" s="14">
        <f>IF(A80="","",IF(COUNTIFS(Assumptions!$C$12:$C$111,"&lt;="&amp;A80,Assumptions!$D$12:$D$111,"&gt;="&amp;A80,Assumptions!$I$12:$I$111,"Yes")=0,Assumptions!$B$6,IF(COUNTIFS(Assumptions!$C$12:$C$111,"&lt;="&amp;A80,Assumptions!$D$12:$D$111,"&gt;="&amp;A80,Assumptions!$I$12:$I$111,"Yes",Assumptions!$F$12:$F$111,"&lt;&gt;")&lt;&gt;COUNTIFS(Assumptions!$C$12:$C$111,"&lt;="&amp;A80,Assumptions!$D$12:$D$111,"&gt;="&amp;A80,Assumptions!$I$12:$I$111,"Yes"),"",IFERROR(SUMIFS(Assumptions!$F$12:$F$111,Assumptions!$C$12:$C$111,"&lt;="&amp;A80,Assumptions!$D$12:$D$111,"&gt;="&amp;A80,Assumptions!$I$12:$I$111,"Yes"),""))))</f>
        <v/>
      </c>
      <c r="F80" s="14">
        <f>IF(A80="","",IF(COUNTIFS(Assumptions!$C$12:$C$111,"&lt;="&amp;A80,Assumptions!$D$12:$D$111,"&gt;="&amp;A80,Assumptions!$I$12:$I$111,"Yes")=0,Assumptions!$B$7,IF(COUNTIFS(Assumptions!$C$12:$C$111,"&lt;="&amp;A80,Assumptions!$D$12:$D$111,"&gt;="&amp;A80,Assumptions!$I$12:$I$111,"Yes",Assumptions!$G$12:$G$111,"&lt;&gt;")&lt;&gt;COUNTIFS(Assumptions!$C$12:$C$111,"&lt;="&amp;A80,Assumptions!$D$12:$D$111,"&gt;="&amp;A80,Assumptions!$I$12:$I$111,"Yes"),"",IFERROR(SUMIFS(Assumptions!$G$12:$G$111,Assumptions!$C$12:$C$111,"&lt;="&amp;A80,Assumptions!$D$12:$D$111,"&gt;="&amp;A80,Assumptions!$I$12:$I$111,"Yes"),""))))</f>
        <v/>
      </c>
      <c r="G80" s="14">
        <f>IF(A80="","",IF(COUNTIFS(Assumptions!$C$12:$C$111,"&lt;="&amp;A80,Assumptions!$D$12:$D$111,"&gt;="&amp;A80,Assumptions!$H$12:$H$111,"Yes",Assumptions!$I$12:$I$111,"Yes")&gt;0,"Yes","No"))</f>
        <v/>
      </c>
      <c r="H80" s="14">
        <f>IF(A80="","",IFERROR(SUMIFS(Bookings!$E$7:$E$156,Bookings!$C$7:$C$156,"&lt;="&amp;A80,Bookings!$D$7:$D$156,"&gt;"&amp;A80,Bookings!$G$7:$G$156,"Confirmed")+SUMIFS(Bookings!$E$7:$E$156,Bookings!$C$7:$C$156,"&lt;="&amp;A80,Bookings!$D$7:$D$156,"&gt;"&amp;A80,Bookings!$G$7:$G$156,"Tentative"),0))</f>
        <v/>
      </c>
      <c r="I80" s="14">
        <f>IF(A80="","",IFERROR(SUMIFS(Bookings!$F$7:$F$156,Bookings!$C$7:$C$156,"&lt;="&amp;A80,Bookings!$D$7:$D$156,"&gt;"&amp;A80,Bookings!$G$7:$G$156,"Confirmed")+SUMIFS(Bookings!$F$7:$F$156,Bookings!$C$7:$C$156,"&lt;="&amp;A80,Bookings!$D$7:$D$156,"&gt;"&amp;A80,Bookings!$G$7:$G$156,"Tentative"),0))</f>
        <v/>
      </c>
      <c r="J80" s="14">
        <f>IF(OR(A80="",D80=""),"",IFERROR(D80-H80,""))</f>
        <v/>
      </c>
      <c r="K80" s="14">
        <f>IF(OR(A80="",E80=""),"",IFERROR(E80-I80,""))</f>
        <v/>
      </c>
      <c r="L80" s="23">
        <f>IF(A80="","",IF(COUNTIFS(Assumptions!$C$12:$C$111,"&lt;="&amp;A80,Assumptions!$D$12:$D$111,"&gt;="&amp;A80,Assumptions!$I$12:$I$111,"Yes")&gt;1,"Check: rule overlap",IF(OR(D80="",E80="",F80=""),"Check: rule inputs",IF(OR(J80&lt;0,K80&lt;0),"Check: over capacity",IF(OR(J80=0,K80=0),"At limit",IF(G80="Yes","Arrival blackout","Open"))))))</f>
        <v/>
      </c>
    </row>
    <row r="81">
      <c r="A81" s="34">
        <f>IF(OR(Assumptions!$B$3="",Assumptions!$B$4="",ROW()-6&gt;Assumptions!$B$4),"",Assumptions!$B$3+ROW()-7)</f>
        <v/>
      </c>
      <c r="B81" s="20">
        <f>IF(A81="","",TEXT(A81,"ddd"))</f>
        <v/>
      </c>
      <c r="C81" s="20">
        <f>IF(A81="","",IF(COUNTIFS(Assumptions!$C$12:$C$111,"&lt;="&amp;A81,Assumptions!$D$12:$D$111,"&gt;="&amp;A81,Assumptions!$I$12:$I$111,"Yes")=0,"Standard",IF(COUNTIFS(Assumptions!$C$12:$C$111,"&lt;="&amp;A81,Assumptions!$D$12:$D$111,"&gt;="&amp;A81,Assumptions!$I$12:$I$111,"Yes")=1,"Holiday rule","Multiple rules")))</f>
        <v/>
      </c>
      <c r="D81" s="16">
        <f>IF(A81="","",IF(COUNTIFS(Assumptions!$C$12:$C$111,"&lt;="&amp;A81,Assumptions!$D$12:$D$111,"&gt;="&amp;A81,Assumptions!$I$12:$I$111,"Yes")=0,Assumptions!$B$5,IF(COUNTIFS(Assumptions!$C$12:$C$111,"&lt;="&amp;A81,Assumptions!$D$12:$D$111,"&gt;="&amp;A81,Assumptions!$I$12:$I$111,"Yes",Assumptions!$E$12:$E$111,"&lt;&gt;")&lt;&gt;COUNTIFS(Assumptions!$C$12:$C$111,"&lt;="&amp;A81,Assumptions!$D$12:$D$111,"&gt;="&amp;A81,Assumptions!$I$12:$I$111,"Yes"),"",IFERROR(SUMIFS(Assumptions!$E$12:$E$111,Assumptions!$C$12:$C$111,"&lt;="&amp;A81,Assumptions!$D$12:$D$111,"&gt;="&amp;A81,Assumptions!$I$12:$I$111,"Yes"),""))))</f>
        <v/>
      </c>
      <c r="E81" s="16">
        <f>IF(A81="","",IF(COUNTIFS(Assumptions!$C$12:$C$111,"&lt;="&amp;A81,Assumptions!$D$12:$D$111,"&gt;="&amp;A81,Assumptions!$I$12:$I$111,"Yes")=0,Assumptions!$B$6,IF(COUNTIFS(Assumptions!$C$12:$C$111,"&lt;="&amp;A81,Assumptions!$D$12:$D$111,"&gt;="&amp;A81,Assumptions!$I$12:$I$111,"Yes",Assumptions!$F$12:$F$111,"&lt;&gt;")&lt;&gt;COUNTIFS(Assumptions!$C$12:$C$111,"&lt;="&amp;A81,Assumptions!$D$12:$D$111,"&gt;="&amp;A81,Assumptions!$I$12:$I$111,"Yes"),"",IFERROR(SUMIFS(Assumptions!$F$12:$F$111,Assumptions!$C$12:$C$111,"&lt;="&amp;A81,Assumptions!$D$12:$D$111,"&gt;="&amp;A81,Assumptions!$I$12:$I$111,"Yes"),""))))</f>
        <v/>
      </c>
      <c r="F81" s="16">
        <f>IF(A81="","",IF(COUNTIFS(Assumptions!$C$12:$C$111,"&lt;="&amp;A81,Assumptions!$D$12:$D$111,"&gt;="&amp;A81,Assumptions!$I$12:$I$111,"Yes")=0,Assumptions!$B$7,IF(COUNTIFS(Assumptions!$C$12:$C$111,"&lt;="&amp;A81,Assumptions!$D$12:$D$111,"&gt;="&amp;A81,Assumptions!$I$12:$I$111,"Yes",Assumptions!$G$12:$G$111,"&lt;&gt;")&lt;&gt;COUNTIFS(Assumptions!$C$12:$C$111,"&lt;="&amp;A81,Assumptions!$D$12:$D$111,"&gt;="&amp;A81,Assumptions!$I$12:$I$111,"Yes"),"",IFERROR(SUMIFS(Assumptions!$G$12:$G$111,Assumptions!$C$12:$C$111,"&lt;="&amp;A81,Assumptions!$D$12:$D$111,"&gt;="&amp;A81,Assumptions!$I$12:$I$111,"Yes"),""))))</f>
        <v/>
      </c>
      <c r="G81" s="16">
        <f>IF(A81="","",IF(COUNTIFS(Assumptions!$C$12:$C$111,"&lt;="&amp;A81,Assumptions!$D$12:$D$111,"&gt;="&amp;A81,Assumptions!$H$12:$H$111,"Yes",Assumptions!$I$12:$I$111,"Yes")&gt;0,"Yes","No"))</f>
        <v/>
      </c>
      <c r="H81" s="16">
        <f>IF(A81="","",IFERROR(SUMIFS(Bookings!$E$7:$E$156,Bookings!$C$7:$C$156,"&lt;="&amp;A81,Bookings!$D$7:$D$156,"&gt;"&amp;A81,Bookings!$G$7:$G$156,"Confirmed")+SUMIFS(Bookings!$E$7:$E$156,Bookings!$C$7:$C$156,"&lt;="&amp;A81,Bookings!$D$7:$D$156,"&gt;"&amp;A81,Bookings!$G$7:$G$156,"Tentative"),0))</f>
        <v/>
      </c>
      <c r="I81" s="16">
        <f>IF(A81="","",IFERROR(SUMIFS(Bookings!$F$7:$F$156,Bookings!$C$7:$C$156,"&lt;="&amp;A81,Bookings!$D$7:$D$156,"&gt;"&amp;A81,Bookings!$G$7:$G$156,"Confirmed")+SUMIFS(Bookings!$F$7:$F$156,Bookings!$C$7:$C$156,"&lt;="&amp;A81,Bookings!$D$7:$D$156,"&gt;"&amp;A81,Bookings!$G$7:$G$156,"Tentative"),0))</f>
        <v/>
      </c>
      <c r="J81" s="16">
        <f>IF(OR(A81="",D81=""),"",IFERROR(D81-H81,""))</f>
        <v/>
      </c>
      <c r="K81" s="16">
        <f>IF(OR(A81="",E81=""),"",IFERROR(E81-I81,""))</f>
        <v/>
      </c>
      <c r="L81" s="21">
        <f>IF(A81="","",IF(COUNTIFS(Assumptions!$C$12:$C$111,"&lt;="&amp;A81,Assumptions!$D$12:$D$111,"&gt;="&amp;A81,Assumptions!$I$12:$I$111,"Yes")&gt;1,"Check: rule overlap",IF(OR(D81="",E81="",F81=""),"Check: rule inputs",IF(OR(J81&lt;0,K81&lt;0),"Check: over capacity",IF(OR(J81=0,K81=0),"At limit",IF(G81="Yes","Arrival blackout","Open"))))))</f>
        <v/>
      </c>
    </row>
    <row r="82">
      <c r="A82" s="33">
        <f>IF(OR(Assumptions!$B$3="",Assumptions!$B$4="",ROW()-6&gt;Assumptions!$B$4),"",Assumptions!$B$3+ROW()-7)</f>
        <v/>
      </c>
      <c r="B82" s="22">
        <f>IF(A82="","",TEXT(A82,"ddd"))</f>
        <v/>
      </c>
      <c r="C82" s="22">
        <f>IF(A82="","",IF(COUNTIFS(Assumptions!$C$12:$C$111,"&lt;="&amp;A82,Assumptions!$D$12:$D$111,"&gt;="&amp;A82,Assumptions!$I$12:$I$111,"Yes")=0,"Standard",IF(COUNTIFS(Assumptions!$C$12:$C$111,"&lt;="&amp;A82,Assumptions!$D$12:$D$111,"&gt;="&amp;A82,Assumptions!$I$12:$I$111,"Yes")=1,"Holiday rule","Multiple rules")))</f>
        <v/>
      </c>
      <c r="D82" s="14">
        <f>IF(A82="","",IF(COUNTIFS(Assumptions!$C$12:$C$111,"&lt;="&amp;A82,Assumptions!$D$12:$D$111,"&gt;="&amp;A82,Assumptions!$I$12:$I$111,"Yes")=0,Assumptions!$B$5,IF(COUNTIFS(Assumptions!$C$12:$C$111,"&lt;="&amp;A82,Assumptions!$D$12:$D$111,"&gt;="&amp;A82,Assumptions!$I$12:$I$111,"Yes",Assumptions!$E$12:$E$111,"&lt;&gt;")&lt;&gt;COUNTIFS(Assumptions!$C$12:$C$111,"&lt;="&amp;A82,Assumptions!$D$12:$D$111,"&gt;="&amp;A82,Assumptions!$I$12:$I$111,"Yes"),"",IFERROR(SUMIFS(Assumptions!$E$12:$E$111,Assumptions!$C$12:$C$111,"&lt;="&amp;A82,Assumptions!$D$12:$D$111,"&gt;="&amp;A82,Assumptions!$I$12:$I$111,"Yes"),""))))</f>
        <v/>
      </c>
      <c r="E82" s="14">
        <f>IF(A82="","",IF(COUNTIFS(Assumptions!$C$12:$C$111,"&lt;="&amp;A82,Assumptions!$D$12:$D$111,"&gt;="&amp;A82,Assumptions!$I$12:$I$111,"Yes")=0,Assumptions!$B$6,IF(COUNTIFS(Assumptions!$C$12:$C$111,"&lt;="&amp;A82,Assumptions!$D$12:$D$111,"&gt;="&amp;A82,Assumptions!$I$12:$I$111,"Yes",Assumptions!$F$12:$F$111,"&lt;&gt;")&lt;&gt;COUNTIFS(Assumptions!$C$12:$C$111,"&lt;="&amp;A82,Assumptions!$D$12:$D$111,"&gt;="&amp;A82,Assumptions!$I$12:$I$111,"Yes"),"",IFERROR(SUMIFS(Assumptions!$F$12:$F$111,Assumptions!$C$12:$C$111,"&lt;="&amp;A82,Assumptions!$D$12:$D$111,"&gt;="&amp;A82,Assumptions!$I$12:$I$111,"Yes"),""))))</f>
        <v/>
      </c>
      <c r="F82" s="14">
        <f>IF(A82="","",IF(COUNTIFS(Assumptions!$C$12:$C$111,"&lt;="&amp;A82,Assumptions!$D$12:$D$111,"&gt;="&amp;A82,Assumptions!$I$12:$I$111,"Yes")=0,Assumptions!$B$7,IF(COUNTIFS(Assumptions!$C$12:$C$111,"&lt;="&amp;A82,Assumptions!$D$12:$D$111,"&gt;="&amp;A82,Assumptions!$I$12:$I$111,"Yes",Assumptions!$G$12:$G$111,"&lt;&gt;")&lt;&gt;COUNTIFS(Assumptions!$C$12:$C$111,"&lt;="&amp;A82,Assumptions!$D$12:$D$111,"&gt;="&amp;A82,Assumptions!$I$12:$I$111,"Yes"),"",IFERROR(SUMIFS(Assumptions!$G$12:$G$111,Assumptions!$C$12:$C$111,"&lt;="&amp;A82,Assumptions!$D$12:$D$111,"&gt;="&amp;A82,Assumptions!$I$12:$I$111,"Yes"),""))))</f>
        <v/>
      </c>
      <c r="G82" s="14">
        <f>IF(A82="","",IF(COUNTIFS(Assumptions!$C$12:$C$111,"&lt;="&amp;A82,Assumptions!$D$12:$D$111,"&gt;="&amp;A82,Assumptions!$H$12:$H$111,"Yes",Assumptions!$I$12:$I$111,"Yes")&gt;0,"Yes","No"))</f>
        <v/>
      </c>
      <c r="H82" s="14">
        <f>IF(A82="","",IFERROR(SUMIFS(Bookings!$E$7:$E$156,Bookings!$C$7:$C$156,"&lt;="&amp;A82,Bookings!$D$7:$D$156,"&gt;"&amp;A82,Bookings!$G$7:$G$156,"Confirmed")+SUMIFS(Bookings!$E$7:$E$156,Bookings!$C$7:$C$156,"&lt;="&amp;A82,Bookings!$D$7:$D$156,"&gt;"&amp;A82,Bookings!$G$7:$G$156,"Tentative"),0))</f>
        <v/>
      </c>
      <c r="I82" s="14">
        <f>IF(A82="","",IFERROR(SUMIFS(Bookings!$F$7:$F$156,Bookings!$C$7:$C$156,"&lt;="&amp;A82,Bookings!$D$7:$D$156,"&gt;"&amp;A82,Bookings!$G$7:$G$156,"Confirmed")+SUMIFS(Bookings!$F$7:$F$156,Bookings!$C$7:$C$156,"&lt;="&amp;A82,Bookings!$D$7:$D$156,"&gt;"&amp;A82,Bookings!$G$7:$G$156,"Tentative"),0))</f>
        <v/>
      </c>
      <c r="J82" s="14">
        <f>IF(OR(A82="",D82=""),"",IFERROR(D82-H82,""))</f>
        <v/>
      </c>
      <c r="K82" s="14">
        <f>IF(OR(A82="",E82=""),"",IFERROR(E82-I82,""))</f>
        <v/>
      </c>
      <c r="L82" s="23">
        <f>IF(A82="","",IF(COUNTIFS(Assumptions!$C$12:$C$111,"&lt;="&amp;A82,Assumptions!$D$12:$D$111,"&gt;="&amp;A82,Assumptions!$I$12:$I$111,"Yes")&gt;1,"Check: rule overlap",IF(OR(D82="",E82="",F82=""),"Check: rule inputs",IF(OR(J82&lt;0,K82&lt;0),"Check: over capacity",IF(OR(J82=0,K82=0),"At limit",IF(G82="Yes","Arrival blackout","Open"))))))</f>
        <v/>
      </c>
    </row>
    <row r="83">
      <c r="A83" s="34">
        <f>IF(OR(Assumptions!$B$3="",Assumptions!$B$4="",ROW()-6&gt;Assumptions!$B$4),"",Assumptions!$B$3+ROW()-7)</f>
        <v/>
      </c>
      <c r="B83" s="20">
        <f>IF(A83="","",TEXT(A83,"ddd"))</f>
        <v/>
      </c>
      <c r="C83" s="20">
        <f>IF(A83="","",IF(COUNTIFS(Assumptions!$C$12:$C$111,"&lt;="&amp;A83,Assumptions!$D$12:$D$111,"&gt;="&amp;A83,Assumptions!$I$12:$I$111,"Yes")=0,"Standard",IF(COUNTIFS(Assumptions!$C$12:$C$111,"&lt;="&amp;A83,Assumptions!$D$12:$D$111,"&gt;="&amp;A83,Assumptions!$I$12:$I$111,"Yes")=1,"Holiday rule","Multiple rules")))</f>
        <v/>
      </c>
      <c r="D83" s="16">
        <f>IF(A83="","",IF(COUNTIFS(Assumptions!$C$12:$C$111,"&lt;="&amp;A83,Assumptions!$D$12:$D$111,"&gt;="&amp;A83,Assumptions!$I$12:$I$111,"Yes")=0,Assumptions!$B$5,IF(COUNTIFS(Assumptions!$C$12:$C$111,"&lt;="&amp;A83,Assumptions!$D$12:$D$111,"&gt;="&amp;A83,Assumptions!$I$12:$I$111,"Yes",Assumptions!$E$12:$E$111,"&lt;&gt;")&lt;&gt;COUNTIFS(Assumptions!$C$12:$C$111,"&lt;="&amp;A83,Assumptions!$D$12:$D$111,"&gt;="&amp;A83,Assumptions!$I$12:$I$111,"Yes"),"",IFERROR(SUMIFS(Assumptions!$E$12:$E$111,Assumptions!$C$12:$C$111,"&lt;="&amp;A83,Assumptions!$D$12:$D$111,"&gt;="&amp;A83,Assumptions!$I$12:$I$111,"Yes"),""))))</f>
        <v/>
      </c>
      <c r="E83" s="16">
        <f>IF(A83="","",IF(COUNTIFS(Assumptions!$C$12:$C$111,"&lt;="&amp;A83,Assumptions!$D$12:$D$111,"&gt;="&amp;A83,Assumptions!$I$12:$I$111,"Yes")=0,Assumptions!$B$6,IF(COUNTIFS(Assumptions!$C$12:$C$111,"&lt;="&amp;A83,Assumptions!$D$12:$D$111,"&gt;="&amp;A83,Assumptions!$I$12:$I$111,"Yes",Assumptions!$F$12:$F$111,"&lt;&gt;")&lt;&gt;COUNTIFS(Assumptions!$C$12:$C$111,"&lt;="&amp;A83,Assumptions!$D$12:$D$111,"&gt;="&amp;A83,Assumptions!$I$12:$I$111,"Yes"),"",IFERROR(SUMIFS(Assumptions!$F$12:$F$111,Assumptions!$C$12:$C$111,"&lt;="&amp;A83,Assumptions!$D$12:$D$111,"&gt;="&amp;A83,Assumptions!$I$12:$I$111,"Yes"),""))))</f>
        <v/>
      </c>
      <c r="F83" s="16">
        <f>IF(A83="","",IF(COUNTIFS(Assumptions!$C$12:$C$111,"&lt;="&amp;A83,Assumptions!$D$12:$D$111,"&gt;="&amp;A83,Assumptions!$I$12:$I$111,"Yes")=0,Assumptions!$B$7,IF(COUNTIFS(Assumptions!$C$12:$C$111,"&lt;="&amp;A83,Assumptions!$D$12:$D$111,"&gt;="&amp;A83,Assumptions!$I$12:$I$111,"Yes",Assumptions!$G$12:$G$111,"&lt;&gt;")&lt;&gt;COUNTIFS(Assumptions!$C$12:$C$111,"&lt;="&amp;A83,Assumptions!$D$12:$D$111,"&gt;="&amp;A83,Assumptions!$I$12:$I$111,"Yes"),"",IFERROR(SUMIFS(Assumptions!$G$12:$G$111,Assumptions!$C$12:$C$111,"&lt;="&amp;A83,Assumptions!$D$12:$D$111,"&gt;="&amp;A83,Assumptions!$I$12:$I$111,"Yes"),""))))</f>
        <v/>
      </c>
      <c r="G83" s="16">
        <f>IF(A83="","",IF(COUNTIFS(Assumptions!$C$12:$C$111,"&lt;="&amp;A83,Assumptions!$D$12:$D$111,"&gt;="&amp;A83,Assumptions!$H$12:$H$111,"Yes",Assumptions!$I$12:$I$111,"Yes")&gt;0,"Yes","No"))</f>
        <v/>
      </c>
      <c r="H83" s="16">
        <f>IF(A83="","",IFERROR(SUMIFS(Bookings!$E$7:$E$156,Bookings!$C$7:$C$156,"&lt;="&amp;A83,Bookings!$D$7:$D$156,"&gt;"&amp;A83,Bookings!$G$7:$G$156,"Confirmed")+SUMIFS(Bookings!$E$7:$E$156,Bookings!$C$7:$C$156,"&lt;="&amp;A83,Bookings!$D$7:$D$156,"&gt;"&amp;A83,Bookings!$G$7:$G$156,"Tentative"),0))</f>
        <v/>
      </c>
      <c r="I83" s="16">
        <f>IF(A83="","",IFERROR(SUMIFS(Bookings!$F$7:$F$156,Bookings!$C$7:$C$156,"&lt;="&amp;A83,Bookings!$D$7:$D$156,"&gt;"&amp;A83,Bookings!$G$7:$G$156,"Confirmed")+SUMIFS(Bookings!$F$7:$F$156,Bookings!$C$7:$C$156,"&lt;="&amp;A83,Bookings!$D$7:$D$156,"&gt;"&amp;A83,Bookings!$G$7:$G$156,"Tentative"),0))</f>
        <v/>
      </c>
      <c r="J83" s="16">
        <f>IF(OR(A83="",D83=""),"",IFERROR(D83-H83,""))</f>
        <v/>
      </c>
      <c r="K83" s="16">
        <f>IF(OR(A83="",E83=""),"",IFERROR(E83-I83,""))</f>
        <v/>
      </c>
      <c r="L83" s="21">
        <f>IF(A83="","",IF(COUNTIFS(Assumptions!$C$12:$C$111,"&lt;="&amp;A83,Assumptions!$D$12:$D$111,"&gt;="&amp;A83,Assumptions!$I$12:$I$111,"Yes")&gt;1,"Check: rule overlap",IF(OR(D83="",E83="",F83=""),"Check: rule inputs",IF(OR(J83&lt;0,K83&lt;0),"Check: over capacity",IF(OR(J83=0,K83=0),"At limit",IF(G83="Yes","Arrival blackout","Open"))))))</f>
        <v/>
      </c>
    </row>
    <row r="84">
      <c r="A84" s="33">
        <f>IF(OR(Assumptions!$B$3="",Assumptions!$B$4="",ROW()-6&gt;Assumptions!$B$4),"",Assumptions!$B$3+ROW()-7)</f>
        <v/>
      </c>
      <c r="B84" s="22">
        <f>IF(A84="","",TEXT(A84,"ddd"))</f>
        <v/>
      </c>
      <c r="C84" s="22">
        <f>IF(A84="","",IF(COUNTIFS(Assumptions!$C$12:$C$111,"&lt;="&amp;A84,Assumptions!$D$12:$D$111,"&gt;="&amp;A84,Assumptions!$I$12:$I$111,"Yes")=0,"Standard",IF(COUNTIFS(Assumptions!$C$12:$C$111,"&lt;="&amp;A84,Assumptions!$D$12:$D$111,"&gt;="&amp;A84,Assumptions!$I$12:$I$111,"Yes")=1,"Holiday rule","Multiple rules")))</f>
        <v/>
      </c>
      <c r="D84" s="14">
        <f>IF(A84="","",IF(COUNTIFS(Assumptions!$C$12:$C$111,"&lt;="&amp;A84,Assumptions!$D$12:$D$111,"&gt;="&amp;A84,Assumptions!$I$12:$I$111,"Yes")=0,Assumptions!$B$5,IF(COUNTIFS(Assumptions!$C$12:$C$111,"&lt;="&amp;A84,Assumptions!$D$12:$D$111,"&gt;="&amp;A84,Assumptions!$I$12:$I$111,"Yes",Assumptions!$E$12:$E$111,"&lt;&gt;")&lt;&gt;COUNTIFS(Assumptions!$C$12:$C$111,"&lt;="&amp;A84,Assumptions!$D$12:$D$111,"&gt;="&amp;A84,Assumptions!$I$12:$I$111,"Yes"),"",IFERROR(SUMIFS(Assumptions!$E$12:$E$111,Assumptions!$C$12:$C$111,"&lt;="&amp;A84,Assumptions!$D$12:$D$111,"&gt;="&amp;A84,Assumptions!$I$12:$I$111,"Yes"),""))))</f>
        <v/>
      </c>
      <c r="E84" s="14">
        <f>IF(A84="","",IF(COUNTIFS(Assumptions!$C$12:$C$111,"&lt;="&amp;A84,Assumptions!$D$12:$D$111,"&gt;="&amp;A84,Assumptions!$I$12:$I$111,"Yes")=0,Assumptions!$B$6,IF(COUNTIFS(Assumptions!$C$12:$C$111,"&lt;="&amp;A84,Assumptions!$D$12:$D$111,"&gt;="&amp;A84,Assumptions!$I$12:$I$111,"Yes",Assumptions!$F$12:$F$111,"&lt;&gt;")&lt;&gt;COUNTIFS(Assumptions!$C$12:$C$111,"&lt;="&amp;A84,Assumptions!$D$12:$D$111,"&gt;="&amp;A84,Assumptions!$I$12:$I$111,"Yes"),"",IFERROR(SUMIFS(Assumptions!$F$12:$F$111,Assumptions!$C$12:$C$111,"&lt;="&amp;A84,Assumptions!$D$12:$D$111,"&gt;="&amp;A84,Assumptions!$I$12:$I$111,"Yes"),""))))</f>
        <v/>
      </c>
      <c r="F84" s="14">
        <f>IF(A84="","",IF(COUNTIFS(Assumptions!$C$12:$C$111,"&lt;="&amp;A84,Assumptions!$D$12:$D$111,"&gt;="&amp;A84,Assumptions!$I$12:$I$111,"Yes")=0,Assumptions!$B$7,IF(COUNTIFS(Assumptions!$C$12:$C$111,"&lt;="&amp;A84,Assumptions!$D$12:$D$111,"&gt;="&amp;A84,Assumptions!$I$12:$I$111,"Yes",Assumptions!$G$12:$G$111,"&lt;&gt;")&lt;&gt;COUNTIFS(Assumptions!$C$12:$C$111,"&lt;="&amp;A84,Assumptions!$D$12:$D$111,"&gt;="&amp;A84,Assumptions!$I$12:$I$111,"Yes"),"",IFERROR(SUMIFS(Assumptions!$G$12:$G$111,Assumptions!$C$12:$C$111,"&lt;="&amp;A84,Assumptions!$D$12:$D$111,"&gt;="&amp;A84,Assumptions!$I$12:$I$111,"Yes"),""))))</f>
        <v/>
      </c>
      <c r="G84" s="14">
        <f>IF(A84="","",IF(COUNTIFS(Assumptions!$C$12:$C$111,"&lt;="&amp;A84,Assumptions!$D$12:$D$111,"&gt;="&amp;A84,Assumptions!$H$12:$H$111,"Yes",Assumptions!$I$12:$I$111,"Yes")&gt;0,"Yes","No"))</f>
        <v/>
      </c>
      <c r="H84" s="14">
        <f>IF(A84="","",IFERROR(SUMIFS(Bookings!$E$7:$E$156,Bookings!$C$7:$C$156,"&lt;="&amp;A84,Bookings!$D$7:$D$156,"&gt;"&amp;A84,Bookings!$G$7:$G$156,"Confirmed")+SUMIFS(Bookings!$E$7:$E$156,Bookings!$C$7:$C$156,"&lt;="&amp;A84,Bookings!$D$7:$D$156,"&gt;"&amp;A84,Bookings!$G$7:$G$156,"Tentative"),0))</f>
        <v/>
      </c>
      <c r="I84" s="14">
        <f>IF(A84="","",IFERROR(SUMIFS(Bookings!$F$7:$F$156,Bookings!$C$7:$C$156,"&lt;="&amp;A84,Bookings!$D$7:$D$156,"&gt;"&amp;A84,Bookings!$G$7:$G$156,"Confirmed")+SUMIFS(Bookings!$F$7:$F$156,Bookings!$C$7:$C$156,"&lt;="&amp;A84,Bookings!$D$7:$D$156,"&gt;"&amp;A84,Bookings!$G$7:$G$156,"Tentative"),0))</f>
        <v/>
      </c>
      <c r="J84" s="14">
        <f>IF(OR(A84="",D84=""),"",IFERROR(D84-H84,""))</f>
        <v/>
      </c>
      <c r="K84" s="14">
        <f>IF(OR(A84="",E84=""),"",IFERROR(E84-I84,""))</f>
        <v/>
      </c>
      <c r="L84" s="23">
        <f>IF(A84="","",IF(COUNTIFS(Assumptions!$C$12:$C$111,"&lt;="&amp;A84,Assumptions!$D$12:$D$111,"&gt;="&amp;A84,Assumptions!$I$12:$I$111,"Yes")&gt;1,"Check: rule overlap",IF(OR(D84="",E84="",F84=""),"Check: rule inputs",IF(OR(J84&lt;0,K84&lt;0),"Check: over capacity",IF(OR(J84=0,K84=0),"At limit",IF(G84="Yes","Arrival blackout","Open"))))))</f>
        <v/>
      </c>
    </row>
    <row r="85">
      <c r="A85" s="34">
        <f>IF(OR(Assumptions!$B$3="",Assumptions!$B$4="",ROW()-6&gt;Assumptions!$B$4),"",Assumptions!$B$3+ROW()-7)</f>
        <v/>
      </c>
      <c r="B85" s="20">
        <f>IF(A85="","",TEXT(A85,"ddd"))</f>
        <v/>
      </c>
      <c r="C85" s="20">
        <f>IF(A85="","",IF(COUNTIFS(Assumptions!$C$12:$C$111,"&lt;="&amp;A85,Assumptions!$D$12:$D$111,"&gt;="&amp;A85,Assumptions!$I$12:$I$111,"Yes")=0,"Standard",IF(COUNTIFS(Assumptions!$C$12:$C$111,"&lt;="&amp;A85,Assumptions!$D$12:$D$111,"&gt;="&amp;A85,Assumptions!$I$12:$I$111,"Yes")=1,"Holiday rule","Multiple rules")))</f>
        <v/>
      </c>
      <c r="D85" s="16">
        <f>IF(A85="","",IF(COUNTIFS(Assumptions!$C$12:$C$111,"&lt;="&amp;A85,Assumptions!$D$12:$D$111,"&gt;="&amp;A85,Assumptions!$I$12:$I$111,"Yes")=0,Assumptions!$B$5,IF(COUNTIFS(Assumptions!$C$12:$C$111,"&lt;="&amp;A85,Assumptions!$D$12:$D$111,"&gt;="&amp;A85,Assumptions!$I$12:$I$111,"Yes",Assumptions!$E$12:$E$111,"&lt;&gt;")&lt;&gt;COUNTIFS(Assumptions!$C$12:$C$111,"&lt;="&amp;A85,Assumptions!$D$12:$D$111,"&gt;="&amp;A85,Assumptions!$I$12:$I$111,"Yes"),"",IFERROR(SUMIFS(Assumptions!$E$12:$E$111,Assumptions!$C$12:$C$111,"&lt;="&amp;A85,Assumptions!$D$12:$D$111,"&gt;="&amp;A85,Assumptions!$I$12:$I$111,"Yes"),""))))</f>
        <v/>
      </c>
      <c r="E85" s="16">
        <f>IF(A85="","",IF(COUNTIFS(Assumptions!$C$12:$C$111,"&lt;="&amp;A85,Assumptions!$D$12:$D$111,"&gt;="&amp;A85,Assumptions!$I$12:$I$111,"Yes")=0,Assumptions!$B$6,IF(COUNTIFS(Assumptions!$C$12:$C$111,"&lt;="&amp;A85,Assumptions!$D$12:$D$111,"&gt;="&amp;A85,Assumptions!$I$12:$I$111,"Yes",Assumptions!$F$12:$F$111,"&lt;&gt;")&lt;&gt;COUNTIFS(Assumptions!$C$12:$C$111,"&lt;="&amp;A85,Assumptions!$D$12:$D$111,"&gt;="&amp;A85,Assumptions!$I$12:$I$111,"Yes"),"",IFERROR(SUMIFS(Assumptions!$F$12:$F$111,Assumptions!$C$12:$C$111,"&lt;="&amp;A85,Assumptions!$D$12:$D$111,"&gt;="&amp;A85,Assumptions!$I$12:$I$111,"Yes"),""))))</f>
        <v/>
      </c>
      <c r="F85" s="16">
        <f>IF(A85="","",IF(COUNTIFS(Assumptions!$C$12:$C$111,"&lt;="&amp;A85,Assumptions!$D$12:$D$111,"&gt;="&amp;A85,Assumptions!$I$12:$I$111,"Yes")=0,Assumptions!$B$7,IF(COUNTIFS(Assumptions!$C$12:$C$111,"&lt;="&amp;A85,Assumptions!$D$12:$D$111,"&gt;="&amp;A85,Assumptions!$I$12:$I$111,"Yes",Assumptions!$G$12:$G$111,"&lt;&gt;")&lt;&gt;COUNTIFS(Assumptions!$C$12:$C$111,"&lt;="&amp;A85,Assumptions!$D$12:$D$111,"&gt;="&amp;A85,Assumptions!$I$12:$I$111,"Yes"),"",IFERROR(SUMIFS(Assumptions!$G$12:$G$111,Assumptions!$C$12:$C$111,"&lt;="&amp;A85,Assumptions!$D$12:$D$111,"&gt;="&amp;A85,Assumptions!$I$12:$I$111,"Yes"),""))))</f>
        <v/>
      </c>
      <c r="G85" s="16">
        <f>IF(A85="","",IF(COUNTIFS(Assumptions!$C$12:$C$111,"&lt;="&amp;A85,Assumptions!$D$12:$D$111,"&gt;="&amp;A85,Assumptions!$H$12:$H$111,"Yes",Assumptions!$I$12:$I$111,"Yes")&gt;0,"Yes","No"))</f>
        <v/>
      </c>
      <c r="H85" s="16">
        <f>IF(A85="","",IFERROR(SUMIFS(Bookings!$E$7:$E$156,Bookings!$C$7:$C$156,"&lt;="&amp;A85,Bookings!$D$7:$D$156,"&gt;"&amp;A85,Bookings!$G$7:$G$156,"Confirmed")+SUMIFS(Bookings!$E$7:$E$156,Bookings!$C$7:$C$156,"&lt;="&amp;A85,Bookings!$D$7:$D$156,"&gt;"&amp;A85,Bookings!$G$7:$G$156,"Tentative"),0))</f>
        <v/>
      </c>
      <c r="I85" s="16">
        <f>IF(A85="","",IFERROR(SUMIFS(Bookings!$F$7:$F$156,Bookings!$C$7:$C$156,"&lt;="&amp;A85,Bookings!$D$7:$D$156,"&gt;"&amp;A85,Bookings!$G$7:$G$156,"Confirmed")+SUMIFS(Bookings!$F$7:$F$156,Bookings!$C$7:$C$156,"&lt;="&amp;A85,Bookings!$D$7:$D$156,"&gt;"&amp;A85,Bookings!$G$7:$G$156,"Tentative"),0))</f>
        <v/>
      </c>
      <c r="J85" s="16">
        <f>IF(OR(A85="",D85=""),"",IFERROR(D85-H85,""))</f>
        <v/>
      </c>
      <c r="K85" s="16">
        <f>IF(OR(A85="",E85=""),"",IFERROR(E85-I85,""))</f>
        <v/>
      </c>
      <c r="L85" s="21">
        <f>IF(A85="","",IF(COUNTIFS(Assumptions!$C$12:$C$111,"&lt;="&amp;A85,Assumptions!$D$12:$D$111,"&gt;="&amp;A85,Assumptions!$I$12:$I$111,"Yes")&gt;1,"Check: rule overlap",IF(OR(D85="",E85="",F85=""),"Check: rule inputs",IF(OR(J85&lt;0,K85&lt;0),"Check: over capacity",IF(OR(J85=0,K85=0),"At limit",IF(G85="Yes","Arrival blackout","Open"))))))</f>
        <v/>
      </c>
    </row>
    <row r="86">
      <c r="A86" s="33">
        <f>IF(OR(Assumptions!$B$3="",Assumptions!$B$4="",ROW()-6&gt;Assumptions!$B$4),"",Assumptions!$B$3+ROW()-7)</f>
        <v/>
      </c>
      <c r="B86" s="22">
        <f>IF(A86="","",TEXT(A86,"ddd"))</f>
        <v/>
      </c>
      <c r="C86" s="22">
        <f>IF(A86="","",IF(COUNTIFS(Assumptions!$C$12:$C$111,"&lt;="&amp;A86,Assumptions!$D$12:$D$111,"&gt;="&amp;A86,Assumptions!$I$12:$I$111,"Yes")=0,"Standard",IF(COUNTIFS(Assumptions!$C$12:$C$111,"&lt;="&amp;A86,Assumptions!$D$12:$D$111,"&gt;="&amp;A86,Assumptions!$I$12:$I$111,"Yes")=1,"Holiday rule","Multiple rules")))</f>
        <v/>
      </c>
      <c r="D86" s="14">
        <f>IF(A86="","",IF(COUNTIFS(Assumptions!$C$12:$C$111,"&lt;="&amp;A86,Assumptions!$D$12:$D$111,"&gt;="&amp;A86,Assumptions!$I$12:$I$111,"Yes")=0,Assumptions!$B$5,IF(COUNTIFS(Assumptions!$C$12:$C$111,"&lt;="&amp;A86,Assumptions!$D$12:$D$111,"&gt;="&amp;A86,Assumptions!$I$12:$I$111,"Yes",Assumptions!$E$12:$E$111,"&lt;&gt;")&lt;&gt;COUNTIFS(Assumptions!$C$12:$C$111,"&lt;="&amp;A86,Assumptions!$D$12:$D$111,"&gt;="&amp;A86,Assumptions!$I$12:$I$111,"Yes"),"",IFERROR(SUMIFS(Assumptions!$E$12:$E$111,Assumptions!$C$12:$C$111,"&lt;="&amp;A86,Assumptions!$D$12:$D$111,"&gt;="&amp;A86,Assumptions!$I$12:$I$111,"Yes"),""))))</f>
        <v/>
      </c>
      <c r="E86" s="14">
        <f>IF(A86="","",IF(COUNTIFS(Assumptions!$C$12:$C$111,"&lt;="&amp;A86,Assumptions!$D$12:$D$111,"&gt;="&amp;A86,Assumptions!$I$12:$I$111,"Yes")=0,Assumptions!$B$6,IF(COUNTIFS(Assumptions!$C$12:$C$111,"&lt;="&amp;A86,Assumptions!$D$12:$D$111,"&gt;="&amp;A86,Assumptions!$I$12:$I$111,"Yes",Assumptions!$F$12:$F$111,"&lt;&gt;")&lt;&gt;COUNTIFS(Assumptions!$C$12:$C$111,"&lt;="&amp;A86,Assumptions!$D$12:$D$111,"&gt;="&amp;A86,Assumptions!$I$12:$I$111,"Yes"),"",IFERROR(SUMIFS(Assumptions!$F$12:$F$111,Assumptions!$C$12:$C$111,"&lt;="&amp;A86,Assumptions!$D$12:$D$111,"&gt;="&amp;A86,Assumptions!$I$12:$I$111,"Yes"),""))))</f>
        <v/>
      </c>
      <c r="F86" s="14">
        <f>IF(A86="","",IF(COUNTIFS(Assumptions!$C$12:$C$111,"&lt;="&amp;A86,Assumptions!$D$12:$D$111,"&gt;="&amp;A86,Assumptions!$I$12:$I$111,"Yes")=0,Assumptions!$B$7,IF(COUNTIFS(Assumptions!$C$12:$C$111,"&lt;="&amp;A86,Assumptions!$D$12:$D$111,"&gt;="&amp;A86,Assumptions!$I$12:$I$111,"Yes",Assumptions!$G$12:$G$111,"&lt;&gt;")&lt;&gt;COUNTIFS(Assumptions!$C$12:$C$111,"&lt;="&amp;A86,Assumptions!$D$12:$D$111,"&gt;="&amp;A86,Assumptions!$I$12:$I$111,"Yes"),"",IFERROR(SUMIFS(Assumptions!$G$12:$G$111,Assumptions!$C$12:$C$111,"&lt;="&amp;A86,Assumptions!$D$12:$D$111,"&gt;="&amp;A86,Assumptions!$I$12:$I$111,"Yes"),""))))</f>
        <v/>
      </c>
      <c r="G86" s="14">
        <f>IF(A86="","",IF(COUNTIFS(Assumptions!$C$12:$C$111,"&lt;="&amp;A86,Assumptions!$D$12:$D$111,"&gt;="&amp;A86,Assumptions!$H$12:$H$111,"Yes",Assumptions!$I$12:$I$111,"Yes")&gt;0,"Yes","No"))</f>
        <v/>
      </c>
      <c r="H86" s="14">
        <f>IF(A86="","",IFERROR(SUMIFS(Bookings!$E$7:$E$156,Bookings!$C$7:$C$156,"&lt;="&amp;A86,Bookings!$D$7:$D$156,"&gt;"&amp;A86,Bookings!$G$7:$G$156,"Confirmed")+SUMIFS(Bookings!$E$7:$E$156,Bookings!$C$7:$C$156,"&lt;="&amp;A86,Bookings!$D$7:$D$156,"&gt;"&amp;A86,Bookings!$G$7:$G$156,"Tentative"),0))</f>
        <v/>
      </c>
      <c r="I86" s="14">
        <f>IF(A86="","",IFERROR(SUMIFS(Bookings!$F$7:$F$156,Bookings!$C$7:$C$156,"&lt;="&amp;A86,Bookings!$D$7:$D$156,"&gt;"&amp;A86,Bookings!$G$7:$G$156,"Confirmed")+SUMIFS(Bookings!$F$7:$F$156,Bookings!$C$7:$C$156,"&lt;="&amp;A86,Bookings!$D$7:$D$156,"&gt;"&amp;A86,Bookings!$G$7:$G$156,"Tentative"),0))</f>
        <v/>
      </c>
      <c r="J86" s="14">
        <f>IF(OR(A86="",D86=""),"",IFERROR(D86-H86,""))</f>
        <v/>
      </c>
      <c r="K86" s="14">
        <f>IF(OR(A86="",E86=""),"",IFERROR(E86-I86,""))</f>
        <v/>
      </c>
      <c r="L86" s="23">
        <f>IF(A86="","",IF(COUNTIFS(Assumptions!$C$12:$C$111,"&lt;="&amp;A86,Assumptions!$D$12:$D$111,"&gt;="&amp;A86,Assumptions!$I$12:$I$111,"Yes")&gt;1,"Check: rule overlap",IF(OR(D86="",E86="",F86=""),"Check: rule inputs",IF(OR(J86&lt;0,K86&lt;0),"Check: over capacity",IF(OR(J86=0,K86=0),"At limit",IF(G86="Yes","Arrival blackout","Open"))))))</f>
        <v/>
      </c>
    </row>
    <row r="87">
      <c r="A87" s="34">
        <f>IF(OR(Assumptions!$B$3="",Assumptions!$B$4="",ROW()-6&gt;Assumptions!$B$4),"",Assumptions!$B$3+ROW()-7)</f>
        <v/>
      </c>
      <c r="B87" s="20">
        <f>IF(A87="","",TEXT(A87,"ddd"))</f>
        <v/>
      </c>
      <c r="C87" s="20">
        <f>IF(A87="","",IF(COUNTIFS(Assumptions!$C$12:$C$111,"&lt;="&amp;A87,Assumptions!$D$12:$D$111,"&gt;="&amp;A87,Assumptions!$I$12:$I$111,"Yes")=0,"Standard",IF(COUNTIFS(Assumptions!$C$12:$C$111,"&lt;="&amp;A87,Assumptions!$D$12:$D$111,"&gt;="&amp;A87,Assumptions!$I$12:$I$111,"Yes")=1,"Holiday rule","Multiple rules")))</f>
        <v/>
      </c>
      <c r="D87" s="16">
        <f>IF(A87="","",IF(COUNTIFS(Assumptions!$C$12:$C$111,"&lt;="&amp;A87,Assumptions!$D$12:$D$111,"&gt;="&amp;A87,Assumptions!$I$12:$I$111,"Yes")=0,Assumptions!$B$5,IF(COUNTIFS(Assumptions!$C$12:$C$111,"&lt;="&amp;A87,Assumptions!$D$12:$D$111,"&gt;="&amp;A87,Assumptions!$I$12:$I$111,"Yes",Assumptions!$E$12:$E$111,"&lt;&gt;")&lt;&gt;COUNTIFS(Assumptions!$C$12:$C$111,"&lt;="&amp;A87,Assumptions!$D$12:$D$111,"&gt;="&amp;A87,Assumptions!$I$12:$I$111,"Yes"),"",IFERROR(SUMIFS(Assumptions!$E$12:$E$111,Assumptions!$C$12:$C$111,"&lt;="&amp;A87,Assumptions!$D$12:$D$111,"&gt;="&amp;A87,Assumptions!$I$12:$I$111,"Yes"),""))))</f>
        <v/>
      </c>
      <c r="E87" s="16">
        <f>IF(A87="","",IF(COUNTIFS(Assumptions!$C$12:$C$111,"&lt;="&amp;A87,Assumptions!$D$12:$D$111,"&gt;="&amp;A87,Assumptions!$I$12:$I$111,"Yes")=0,Assumptions!$B$6,IF(COUNTIFS(Assumptions!$C$12:$C$111,"&lt;="&amp;A87,Assumptions!$D$12:$D$111,"&gt;="&amp;A87,Assumptions!$I$12:$I$111,"Yes",Assumptions!$F$12:$F$111,"&lt;&gt;")&lt;&gt;COUNTIFS(Assumptions!$C$12:$C$111,"&lt;="&amp;A87,Assumptions!$D$12:$D$111,"&gt;="&amp;A87,Assumptions!$I$12:$I$111,"Yes"),"",IFERROR(SUMIFS(Assumptions!$F$12:$F$111,Assumptions!$C$12:$C$111,"&lt;="&amp;A87,Assumptions!$D$12:$D$111,"&gt;="&amp;A87,Assumptions!$I$12:$I$111,"Yes"),""))))</f>
        <v/>
      </c>
      <c r="F87" s="16">
        <f>IF(A87="","",IF(COUNTIFS(Assumptions!$C$12:$C$111,"&lt;="&amp;A87,Assumptions!$D$12:$D$111,"&gt;="&amp;A87,Assumptions!$I$12:$I$111,"Yes")=0,Assumptions!$B$7,IF(COUNTIFS(Assumptions!$C$12:$C$111,"&lt;="&amp;A87,Assumptions!$D$12:$D$111,"&gt;="&amp;A87,Assumptions!$I$12:$I$111,"Yes",Assumptions!$G$12:$G$111,"&lt;&gt;")&lt;&gt;COUNTIFS(Assumptions!$C$12:$C$111,"&lt;="&amp;A87,Assumptions!$D$12:$D$111,"&gt;="&amp;A87,Assumptions!$I$12:$I$111,"Yes"),"",IFERROR(SUMIFS(Assumptions!$G$12:$G$111,Assumptions!$C$12:$C$111,"&lt;="&amp;A87,Assumptions!$D$12:$D$111,"&gt;="&amp;A87,Assumptions!$I$12:$I$111,"Yes"),""))))</f>
        <v/>
      </c>
      <c r="G87" s="16">
        <f>IF(A87="","",IF(COUNTIFS(Assumptions!$C$12:$C$111,"&lt;="&amp;A87,Assumptions!$D$12:$D$111,"&gt;="&amp;A87,Assumptions!$H$12:$H$111,"Yes",Assumptions!$I$12:$I$111,"Yes")&gt;0,"Yes","No"))</f>
        <v/>
      </c>
      <c r="H87" s="16">
        <f>IF(A87="","",IFERROR(SUMIFS(Bookings!$E$7:$E$156,Bookings!$C$7:$C$156,"&lt;="&amp;A87,Bookings!$D$7:$D$156,"&gt;"&amp;A87,Bookings!$G$7:$G$156,"Confirmed")+SUMIFS(Bookings!$E$7:$E$156,Bookings!$C$7:$C$156,"&lt;="&amp;A87,Bookings!$D$7:$D$156,"&gt;"&amp;A87,Bookings!$G$7:$G$156,"Tentative"),0))</f>
        <v/>
      </c>
      <c r="I87" s="16">
        <f>IF(A87="","",IFERROR(SUMIFS(Bookings!$F$7:$F$156,Bookings!$C$7:$C$156,"&lt;="&amp;A87,Bookings!$D$7:$D$156,"&gt;"&amp;A87,Bookings!$G$7:$G$156,"Confirmed")+SUMIFS(Bookings!$F$7:$F$156,Bookings!$C$7:$C$156,"&lt;="&amp;A87,Bookings!$D$7:$D$156,"&gt;"&amp;A87,Bookings!$G$7:$G$156,"Tentative"),0))</f>
        <v/>
      </c>
      <c r="J87" s="16">
        <f>IF(OR(A87="",D87=""),"",IFERROR(D87-H87,""))</f>
        <v/>
      </c>
      <c r="K87" s="16">
        <f>IF(OR(A87="",E87=""),"",IFERROR(E87-I87,""))</f>
        <v/>
      </c>
      <c r="L87" s="21">
        <f>IF(A87="","",IF(COUNTIFS(Assumptions!$C$12:$C$111,"&lt;="&amp;A87,Assumptions!$D$12:$D$111,"&gt;="&amp;A87,Assumptions!$I$12:$I$111,"Yes")&gt;1,"Check: rule overlap",IF(OR(D87="",E87="",F87=""),"Check: rule inputs",IF(OR(J87&lt;0,K87&lt;0),"Check: over capacity",IF(OR(J87=0,K87=0),"At limit",IF(G87="Yes","Arrival blackout","Open"))))))</f>
        <v/>
      </c>
    </row>
    <row r="88">
      <c r="A88" s="33">
        <f>IF(OR(Assumptions!$B$3="",Assumptions!$B$4="",ROW()-6&gt;Assumptions!$B$4),"",Assumptions!$B$3+ROW()-7)</f>
        <v/>
      </c>
      <c r="B88" s="22">
        <f>IF(A88="","",TEXT(A88,"ddd"))</f>
        <v/>
      </c>
      <c r="C88" s="22">
        <f>IF(A88="","",IF(COUNTIFS(Assumptions!$C$12:$C$111,"&lt;="&amp;A88,Assumptions!$D$12:$D$111,"&gt;="&amp;A88,Assumptions!$I$12:$I$111,"Yes")=0,"Standard",IF(COUNTIFS(Assumptions!$C$12:$C$111,"&lt;="&amp;A88,Assumptions!$D$12:$D$111,"&gt;="&amp;A88,Assumptions!$I$12:$I$111,"Yes")=1,"Holiday rule","Multiple rules")))</f>
        <v/>
      </c>
      <c r="D88" s="14">
        <f>IF(A88="","",IF(COUNTIFS(Assumptions!$C$12:$C$111,"&lt;="&amp;A88,Assumptions!$D$12:$D$111,"&gt;="&amp;A88,Assumptions!$I$12:$I$111,"Yes")=0,Assumptions!$B$5,IF(COUNTIFS(Assumptions!$C$12:$C$111,"&lt;="&amp;A88,Assumptions!$D$12:$D$111,"&gt;="&amp;A88,Assumptions!$I$12:$I$111,"Yes",Assumptions!$E$12:$E$111,"&lt;&gt;")&lt;&gt;COUNTIFS(Assumptions!$C$12:$C$111,"&lt;="&amp;A88,Assumptions!$D$12:$D$111,"&gt;="&amp;A88,Assumptions!$I$12:$I$111,"Yes"),"",IFERROR(SUMIFS(Assumptions!$E$12:$E$111,Assumptions!$C$12:$C$111,"&lt;="&amp;A88,Assumptions!$D$12:$D$111,"&gt;="&amp;A88,Assumptions!$I$12:$I$111,"Yes"),""))))</f>
        <v/>
      </c>
      <c r="E88" s="14">
        <f>IF(A88="","",IF(COUNTIFS(Assumptions!$C$12:$C$111,"&lt;="&amp;A88,Assumptions!$D$12:$D$111,"&gt;="&amp;A88,Assumptions!$I$12:$I$111,"Yes")=0,Assumptions!$B$6,IF(COUNTIFS(Assumptions!$C$12:$C$111,"&lt;="&amp;A88,Assumptions!$D$12:$D$111,"&gt;="&amp;A88,Assumptions!$I$12:$I$111,"Yes",Assumptions!$F$12:$F$111,"&lt;&gt;")&lt;&gt;COUNTIFS(Assumptions!$C$12:$C$111,"&lt;="&amp;A88,Assumptions!$D$12:$D$111,"&gt;="&amp;A88,Assumptions!$I$12:$I$111,"Yes"),"",IFERROR(SUMIFS(Assumptions!$F$12:$F$111,Assumptions!$C$12:$C$111,"&lt;="&amp;A88,Assumptions!$D$12:$D$111,"&gt;="&amp;A88,Assumptions!$I$12:$I$111,"Yes"),""))))</f>
        <v/>
      </c>
      <c r="F88" s="14">
        <f>IF(A88="","",IF(COUNTIFS(Assumptions!$C$12:$C$111,"&lt;="&amp;A88,Assumptions!$D$12:$D$111,"&gt;="&amp;A88,Assumptions!$I$12:$I$111,"Yes")=0,Assumptions!$B$7,IF(COUNTIFS(Assumptions!$C$12:$C$111,"&lt;="&amp;A88,Assumptions!$D$12:$D$111,"&gt;="&amp;A88,Assumptions!$I$12:$I$111,"Yes",Assumptions!$G$12:$G$111,"&lt;&gt;")&lt;&gt;COUNTIFS(Assumptions!$C$12:$C$111,"&lt;="&amp;A88,Assumptions!$D$12:$D$111,"&gt;="&amp;A88,Assumptions!$I$12:$I$111,"Yes"),"",IFERROR(SUMIFS(Assumptions!$G$12:$G$111,Assumptions!$C$12:$C$111,"&lt;="&amp;A88,Assumptions!$D$12:$D$111,"&gt;="&amp;A88,Assumptions!$I$12:$I$111,"Yes"),""))))</f>
        <v/>
      </c>
      <c r="G88" s="14">
        <f>IF(A88="","",IF(COUNTIFS(Assumptions!$C$12:$C$111,"&lt;="&amp;A88,Assumptions!$D$12:$D$111,"&gt;="&amp;A88,Assumptions!$H$12:$H$111,"Yes",Assumptions!$I$12:$I$111,"Yes")&gt;0,"Yes","No"))</f>
        <v/>
      </c>
      <c r="H88" s="14">
        <f>IF(A88="","",IFERROR(SUMIFS(Bookings!$E$7:$E$156,Bookings!$C$7:$C$156,"&lt;="&amp;A88,Bookings!$D$7:$D$156,"&gt;"&amp;A88,Bookings!$G$7:$G$156,"Confirmed")+SUMIFS(Bookings!$E$7:$E$156,Bookings!$C$7:$C$156,"&lt;="&amp;A88,Bookings!$D$7:$D$156,"&gt;"&amp;A88,Bookings!$G$7:$G$156,"Tentative"),0))</f>
        <v/>
      </c>
      <c r="I88" s="14">
        <f>IF(A88="","",IFERROR(SUMIFS(Bookings!$F$7:$F$156,Bookings!$C$7:$C$156,"&lt;="&amp;A88,Bookings!$D$7:$D$156,"&gt;"&amp;A88,Bookings!$G$7:$G$156,"Confirmed")+SUMIFS(Bookings!$F$7:$F$156,Bookings!$C$7:$C$156,"&lt;="&amp;A88,Bookings!$D$7:$D$156,"&gt;"&amp;A88,Bookings!$G$7:$G$156,"Tentative"),0))</f>
        <v/>
      </c>
      <c r="J88" s="14">
        <f>IF(OR(A88="",D88=""),"",IFERROR(D88-H88,""))</f>
        <v/>
      </c>
      <c r="K88" s="14">
        <f>IF(OR(A88="",E88=""),"",IFERROR(E88-I88,""))</f>
        <v/>
      </c>
      <c r="L88" s="23">
        <f>IF(A88="","",IF(COUNTIFS(Assumptions!$C$12:$C$111,"&lt;="&amp;A88,Assumptions!$D$12:$D$111,"&gt;="&amp;A88,Assumptions!$I$12:$I$111,"Yes")&gt;1,"Check: rule overlap",IF(OR(D88="",E88="",F88=""),"Check: rule inputs",IF(OR(J88&lt;0,K88&lt;0),"Check: over capacity",IF(OR(J88=0,K88=0),"At limit",IF(G88="Yes","Arrival blackout","Open"))))))</f>
        <v/>
      </c>
    </row>
    <row r="89">
      <c r="A89" s="34">
        <f>IF(OR(Assumptions!$B$3="",Assumptions!$B$4="",ROW()-6&gt;Assumptions!$B$4),"",Assumptions!$B$3+ROW()-7)</f>
        <v/>
      </c>
      <c r="B89" s="20">
        <f>IF(A89="","",TEXT(A89,"ddd"))</f>
        <v/>
      </c>
      <c r="C89" s="20">
        <f>IF(A89="","",IF(COUNTIFS(Assumptions!$C$12:$C$111,"&lt;="&amp;A89,Assumptions!$D$12:$D$111,"&gt;="&amp;A89,Assumptions!$I$12:$I$111,"Yes")=0,"Standard",IF(COUNTIFS(Assumptions!$C$12:$C$111,"&lt;="&amp;A89,Assumptions!$D$12:$D$111,"&gt;="&amp;A89,Assumptions!$I$12:$I$111,"Yes")=1,"Holiday rule","Multiple rules")))</f>
        <v/>
      </c>
      <c r="D89" s="16">
        <f>IF(A89="","",IF(COUNTIFS(Assumptions!$C$12:$C$111,"&lt;="&amp;A89,Assumptions!$D$12:$D$111,"&gt;="&amp;A89,Assumptions!$I$12:$I$111,"Yes")=0,Assumptions!$B$5,IF(COUNTIFS(Assumptions!$C$12:$C$111,"&lt;="&amp;A89,Assumptions!$D$12:$D$111,"&gt;="&amp;A89,Assumptions!$I$12:$I$111,"Yes",Assumptions!$E$12:$E$111,"&lt;&gt;")&lt;&gt;COUNTIFS(Assumptions!$C$12:$C$111,"&lt;="&amp;A89,Assumptions!$D$12:$D$111,"&gt;="&amp;A89,Assumptions!$I$12:$I$111,"Yes"),"",IFERROR(SUMIFS(Assumptions!$E$12:$E$111,Assumptions!$C$12:$C$111,"&lt;="&amp;A89,Assumptions!$D$12:$D$111,"&gt;="&amp;A89,Assumptions!$I$12:$I$111,"Yes"),""))))</f>
        <v/>
      </c>
      <c r="E89" s="16">
        <f>IF(A89="","",IF(COUNTIFS(Assumptions!$C$12:$C$111,"&lt;="&amp;A89,Assumptions!$D$12:$D$111,"&gt;="&amp;A89,Assumptions!$I$12:$I$111,"Yes")=0,Assumptions!$B$6,IF(COUNTIFS(Assumptions!$C$12:$C$111,"&lt;="&amp;A89,Assumptions!$D$12:$D$111,"&gt;="&amp;A89,Assumptions!$I$12:$I$111,"Yes",Assumptions!$F$12:$F$111,"&lt;&gt;")&lt;&gt;COUNTIFS(Assumptions!$C$12:$C$111,"&lt;="&amp;A89,Assumptions!$D$12:$D$111,"&gt;="&amp;A89,Assumptions!$I$12:$I$111,"Yes"),"",IFERROR(SUMIFS(Assumptions!$F$12:$F$111,Assumptions!$C$12:$C$111,"&lt;="&amp;A89,Assumptions!$D$12:$D$111,"&gt;="&amp;A89,Assumptions!$I$12:$I$111,"Yes"),""))))</f>
        <v/>
      </c>
      <c r="F89" s="16">
        <f>IF(A89="","",IF(COUNTIFS(Assumptions!$C$12:$C$111,"&lt;="&amp;A89,Assumptions!$D$12:$D$111,"&gt;="&amp;A89,Assumptions!$I$12:$I$111,"Yes")=0,Assumptions!$B$7,IF(COUNTIFS(Assumptions!$C$12:$C$111,"&lt;="&amp;A89,Assumptions!$D$12:$D$111,"&gt;="&amp;A89,Assumptions!$I$12:$I$111,"Yes",Assumptions!$G$12:$G$111,"&lt;&gt;")&lt;&gt;COUNTIFS(Assumptions!$C$12:$C$111,"&lt;="&amp;A89,Assumptions!$D$12:$D$111,"&gt;="&amp;A89,Assumptions!$I$12:$I$111,"Yes"),"",IFERROR(SUMIFS(Assumptions!$G$12:$G$111,Assumptions!$C$12:$C$111,"&lt;="&amp;A89,Assumptions!$D$12:$D$111,"&gt;="&amp;A89,Assumptions!$I$12:$I$111,"Yes"),""))))</f>
        <v/>
      </c>
      <c r="G89" s="16">
        <f>IF(A89="","",IF(COUNTIFS(Assumptions!$C$12:$C$111,"&lt;="&amp;A89,Assumptions!$D$12:$D$111,"&gt;="&amp;A89,Assumptions!$H$12:$H$111,"Yes",Assumptions!$I$12:$I$111,"Yes")&gt;0,"Yes","No"))</f>
        <v/>
      </c>
      <c r="H89" s="16">
        <f>IF(A89="","",IFERROR(SUMIFS(Bookings!$E$7:$E$156,Bookings!$C$7:$C$156,"&lt;="&amp;A89,Bookings!$D$7:$D$156,"&gt;"&amp;A89,Bookings!$G$7:$G$156,"Confirmed")+SUMIFS(Bookings!$E$7:$E$156,Bookings!$C$7:$C$156,"&lt;="&amp;A89,Bookings!$D$7:$D$156,"&gt;"&amp;A89,Bookings!$G$7:$G$156,"Tentative"),0))</f>
        <v/>
      </c>
      <c r="I89" s="16">
        <f>IF(A89="","",IFERROR(SUMIFS(Bookings!$F$7:$F$156,Bookings!$C$7:$C$156,"&lt;="&amp;A89,Bookings!$D$7:$D$156,"&gt;"&amp;A89,Bookings!$G$7:$G$156,"Confirmed")+SUMIFS(Bookings!$F$7:$F$156,Bookings!$C$7:$C$156,"&lt;="&amp;A89,Bookings!$D$7:$D$156,"&gt;"&amp;A89,Bookings!$G$7:$G$156,"Tentative"),0))</f>
        <v/>
      </c>
      <c r="J89" s="16">
        <f>IF(OR(A89="",D89=""),"",IFERROR(D89-H89,""))</f>
        <v/>
      </c>
      <c r="K89" s="16">
        <f>IF(OR(A89="",E89=""),"",IFERROR(E89-I89,""))</f>
        <v/>
      </c>
      <c r="L89" s="21">
        <f>IF(A89="","",IF(COUNTIFS(Assumptions!$C$12:$C$111,"&lt;="&amp;A89,Assumptions!$D$12:$D$111,"&gt;="&amp;A89,Assumptions!$I$12:$I$111,"Yes")&gt;1,"Check: rule overlap",IF(OR(D89="",E89="",F89=""),"Check: rule inputs",IF(OR(J89&lt;0,K89&lt;0),"Check: over capacity",IF(OR(J89=0,K89=0),"At limit",IF(G89="Yes","Arrival blackout","Open"))))))</f>
        <v/>
      </c>
    </row>
    <row r="90">
      <c r="A90" s="33">
        <f>IF(OR(Assumptions!$B$3="",Assumptions!$B$4="",ROW()-6&gt;Assumptions!$B$4),"",Assumptions!$B$3+ROW()-7)</f>
        <v/>
      </c>
      <c r="B90" s="22">
        <f>IF(A90="","",TEXT(A90,"ddd"))</f>
        <v/>
      </c>
      <c r="C90" s="22">
        <f>IF(A90="","",IF(COUNTIFS(Assumptions!$C$12:$C$111,"&lt;="&amp;A90,Assumptions!$D$12:$D$111,"&gt;="&amp;A90,Assumptions!$I$12:$I$111,"Yes")=0,"Standard",IF(COUNTIFS(Assumptions!$C$12:$C$111,"&lt;="&amp;A90,Assumptions!$D$12:$D$111,"&gt;="&amp;A90,Assumptions!$I$12:$I$111,"Yes")=1,"Holiday rule","Multiple rules")))</f>
        <v/>
      </c>
      <c r="D90" s="14">
        <f>IF(A90="","",IF(COUNTIFS(Assumptions!$C$12:$C$111,"&lt;="&amp;A90,Assumptions!$D$12:$D$111,"&gt;="&amp;A90,Assumptions!$I$12:$I$111,"Yes")=0,Assumptions!$B$5,IF(COUNTIFS(Assumptions!$C$12:$C$111,"&lt;="&amp;A90,Assumptions!$D$12:$D$111,"&gt;="&amp;A90,Assumptions!$I$12:$I$111,"Yes",Assumptions!$E$12:$E$111,"&lt;&gt;")&lt;&gt;COUNTIFS(Assumptions!$C$12:$C$111,"&lt;="&amp;A90,Assumptions!$D$12:$D$111,"&gt;="&amp;A90,Assumptions!$I$12:$I$111,"Yes"),"",IFERROR(SUMIFS(Assumptions!$E$12:$E$111,Assumptions!$C$12:$C$111,"&lt;="&amp;A90,Assumptions!$D$12:$D$111,"&gt;="&amp;A90,Assumptions!$I$12:$I$111,"Yes"),""))))</f>
        <v/>
      </c>
      <c r="E90" s="14">
        <f>IF(A90="","",IF(COUNTIFS(Assumptions!$C$12:$C$111,"&lt;="&amp;A90,Assumptions!$D$12:$D$111,"&gt;="&amp;A90,Assumptions!$I$12:$I$111,"Yes")=0,Assumptions!$B$6,IF(COUNTIFS(Assumptions!$C$12:$C$111,"&lt;="&amp;A90,Assumptions!$D$12:$D$111,"&gt;="&amp;A90,Assumptions!$I$12:$I$111,"Yes",Assumptions!$F$12:$F$111,"&lt;&gt;")&lt;&gt;COUNTIFS(Assumptions!$C$12:$C$111,"&lt;="&amp;A90,Assumptions!$D$12:$D$111,"&gt;="&amp;A90,Assumptions!$I$12:$I$111,"Yes"),"",IFERROR(SUMIFS(Assumptions!$F$12:$F$111,Assumptions!$C$12:$C$111,"&lt;="&amp;A90,Assumptions!$D$12:$D$111,"&gt;="&amp;A90,Assumptions!$I$12:$I$111,"Yes"),""))))</f>
        <v/>
      </c>
      <c r="F90" s="14">
        <f>IF(A90="","",IF(COUNTIFS(Assumptions!$C$12:$C$111,"&lt;="&amp;A90,Assumptions!$D$12:$D$111,"&gt;="&amp;A90,Assumptions!$I$12:$I$111,"Yes")=0,Assumptions!$B$7,IF(COUNTIFS(Assumptions!$C$12:$C$111,"&lt;="&amp;A90,Assumptions!$D$12:$D$111,"&gt;="&amp;A90,Assumptions!$I$12:$I$111,"Yes",Assumptions!$G$12:$G$111,"&lt;&gt;")&lt;&gt;COUNTIFS(Assumptions!$C$12:$C$111,"&lt;="&amp;A90,Assumptions!$D$12:$D$111,"&gt;="&amp;A90,Assumptions!$I$12:$I$111,"Yes"),"",IFERROR(SUMIFS(Assumptions!$G$12:$G$111,Assumptions!$C$12:$C$111,"&lt;="&amp;A90,Assumptions!$D$12:$D$111,"&gt;="&amp;A90,Assumptions!$I$12:$I$111,"Yes"),""))))</f>
        <v/>
      </c>
      <c r="G90" s="14">
        <f>IF(A90="","",IF(COUNTIFS(Assumptions!$C$12:$C$111,"&lt;="&amp;A90,Assumptions!$D$12:$D$111,"&gt;="&amp;A90,Assumptions!$H$12:$H$111,"Yes",Assumptions!$I$12:$I$111,"Yes")&gt;0,"Yes","No"))</f>
        <v/>
      </c>
      <c r="H90" s="14">
        <f>IF(A90="","",IFERROR(SUMIFS(Bookings!$E$7:$E$156,Bookings!$C$7:$C$156,"&lt;="&amp;A90,Bookings!$D$7:$D$156,"&gt;"&amp;A90,Bookings!$G$7:$G$156,"Confirmed")+SUMIFS(Bookings!$E$7:$E$156,Bookings!$C$7:$C$156,"&lt;="&amp;A90,Bookings!$D$7:$D$156,"&gt;"&amp;A90,Bookings!$G$7:$G$156,"Tentative"),0))</f>
        <v/>
      </c>
      <c r="I90" s="14">
        <f>IF(A90="","",IFERROR(SUMIFS(Bookings!$F$7:$F$156,Bookings!$C$7:$C$156,"&lt;="&amp;A90,Bookings!$D$7:$D$156,"&gt;"&amp;A90,Bookings!$G$7:$G$156,"Confirmed")+SUMIFS(Bookings!$F$7:$F$156,Bookings!$C$7:$C$156,"&lt;="&amp;A90,Bookings!$D$7:$D$156,"&gt;"&amp;A90,Bookings!$G$7:$G$156,"Tentative"),0))</f>
        <v/>
      </c>
      <c r="J90" s="14">
        <f>IF(OR(A90="",D90=""),"",IFERROR(D90-H90,""))</f>
        <v/>
      </c>
      <c r="K90" s="14">
        <f>IF(OR(A90="",E90=""),"",IFERROR(E90-I90,""))</f>
        <v/>
      </c>
      <c r="L90" s="23">
        <f>IF(A90="","",IF(COUNTIFS(Assumptions!$C$12:$C$111,"&lt;="&amp;A90,Assumptions!$D$12:$D$111,"&gt;="&amp;A90,Assumptions!$I$12:$I$111,"Yes")&gt;1,"Check: rule overlap",IF(OR(D90="",E90="",F90=""),"Check: rule inputs",IF(OR(J90&lt;0,K90&lt;0),"Check: over capacity",IF(OR(J90=0,K90=0),"At limit",IF(G90="Yes","Arrival blackout","Open"))))))</f>
        <v/>
      </c>
    </row>
    <row r="91">
      <c r="A91" s="34">
        <f>IF(OR(Assumptions!$B$3="",Assumptions!$B$4="",ROW()-6&gt;Assumptions!$B$4),"",Assumptions!$B$3+ROW()-7)</f>
        <v/>
      </c>
      <c r="B91" s="20">
        <f>IF(A91="","",TEXT(A91,"ddd"))</f>
        <v/>
      </c>
      <c r="C91" s="20">
        <f>IF(A91="","",IF(COUNTIFS(Assumptions!$C$12:$C$111,"&lt;="&amp;A91,Assumptions!$D$12:$D$111,"&gt;="&amp;A91,Assumptions!$I$12:$I$111,"Yes")=0,"Standard",IF(COUNTIFS(Assumptions!$C$12:$C$111,"&lt;="&amp;A91,Assumptions!$D$12:$D$111,"&gt;="&amp;A91,Assumptions!$I$12:$I$111,"Yes")=1,"Holiday rule","Multiple rules")))</f>
        <v/>
      </c>
      <c r="D91" s="16">
        <f>IF(A91="","",IF(COUNTIFS(Assumptions!$C$12:$C$111,"&lt;="&amp;A91,Assumptions!$D$12:$D$111,"&gt;="&amp;A91,Assumptions!$I$12:$I$111,"Yes")=0,Assumptions!$B$5,IF(COUNTIFS(Assumptions!$C$12:$C$111,"&lt;="&amp;A91,Assumptions!$D$12:$D$111,"&gt;="&amp;A91,Assumptions!$I$12:$I$111,"Yes",Assumptions!$E$12:$E$111,"&lt;&gt;")&lt;&gt;COUNTIFS(Assumptions!$C$12:$C$111,"&lt;="&amp;A91,Assumptions!$D$12:$D$111,"&gt;="&amp;A91,Assumptions!$I$12:$I$111,"Yes"),"",IFERROR(SUMIFS(Assumptions!$E$12:$E$111,Assumptions!$C$12:$C$111,"&lt;="&amp;A91,Assumptions!$D$12:$D$111,"&gt;="&amp;A91,Assumptions!$I$12:$I$111,"Yes"),""))))</f>
        <v/>
      </c>
      <c r="E91" s="16">
        <f>IF(A91="","",IF(COUNTIFS(Assumptions!$C$12:$C$111,"&lt;="&amp;A91,Assumptions!$D$12:$D$111,"&gt;="&amp;A91,Assumptions!$I$12:$I$111,"Yes")=0,Assumptions!$B$6,IF(COUNTIFS(Assumptions!$C$12:$C$111,"&lt;="&amp;A91,Assumptions!$D$12:$D$111,"&gt;="&amp;A91,Assumptions!$I$12:$I$111,"Yes",Assumptions!$F$12:$F$111,"&lt;&gt;")&lt;&gt;COUNTIFS(Assumptions!$C$12:$C$111,"&lt;="&amp;A91,Assumptions!$D$12:$D$111,"&gt;="&amp;A91,Assumptions!$I$12:$I$111,"Yes"),"",IFERROR(SUMIFS(Assumptions!$F$12:$F$111,Assumptions!$C$12:$C$111,"&lt;="&amp;A91,Assumptions!$D$12:$D$111,"&gt;="&amp;A91,Assumptions!$I$12:$I$111,"Yes"),""))))</f>
        <v/>
      </c>
      <c r="F91" s="16">
        <f>IF(A91="","",IF(COUNTIFS(Assumptions!$C$12:$C$111,"&lt;="&amp;A91,Assumptions!$D$12:$D$111,"&gt;="&amp;A91,Assumptions!$I$12:$I$111,"Yes")=0,Assumptions!$B$7,IF(COUNTIFS(Assumptions!$C$12:$C$111,"&lt;="&amp;A91,Assumptions!$D$12:$D$111,"&gt;="&amp;A91,Assumptions!$I$12:$I$111,"Yes",Assumptions!$G$12:$G$111,"&lt;&gt;")&lt;&gt;COUNTIFS(Assumptions!$C$12:$C$111,"&lt;="&amp;A91,Assumptions!$D$12:$D$111,"&gt;="&amp;A91,Assumptions!$I$12:$I$111,"Yes"),"",IFERROR(SUMIFS(Assumptions!$G$12:$G$111,Assumptions!$C$12:$C$111,"&lt;="&amp;A91,Assumptions!$D$12:$D$111,"&gt;="&amp;A91,Assumptions!$I$12:$I$111,"Yes"),""))))</f>
        <v/>
      </c>
      <c r="G91" s="16">
        <f>IF(A91="","",IF(COUNTIFS(Assumptions!$C$12:$C$111,"&lt;="&amp;A91,Assumptions!$D$12:$D$111,"&gt;="&amp;A91,Assumptions!$H$12:$H$111,"Yes",Assumptions!$I$12:$I$111,"Yes")&gt;0,"Yes","No"))</f>
        <v/>
      </c>
      <c r="H91" s="16">
        <f>IF(A91="","",IFERROR(SUMIFS(Bookings!$E$7:$E$156,Bookings!$C$7:$C$156,"&lt;="&amp;A91,Bookings!$D$7:$D$156,"&gt;"&amp;A91,Bookings!$G$7:$G$156,"Confirmed")+SUMIFS(Bookings!$E$7:$E$156,Bookings!$C$7:$C$156,"&lt;="&amp;A91,Bookings!$D$7:$D$156,"&gt;"&amp;A91,Bookings!$G$7:$G$156,"Tentative"),0))</f>
        <v/>
      </c>
      <c r="I91" s="16">
        <f>IF(A91="","",IFERROR(SUMIFS(Bookings!$F$7:$F$156,Bookings!$C$7:$C$156,"&lt;="&amp;A91,Bookings!$D$7:$D$156,"&gt;"&amp;A91,Bookings!$G$7:$G$156,"Confirmed")+SUMIFS(Bookings!$F$7:$F$156,Bookings!$C$7:$C$156,"&lt;="&amp;A91,Bookings!$D$7:$D$156,"&gt;"&amp;A91,Bookings!$G$7:$G$156,"Tentative"),0))</f>
        <v/>
      </c>
      <c r="J91" s="16">
        <f>IF(OR(A91="",D91=""),"",IFERROR(D91-H91,""))</f>
        <v/>
      </c>
      <c r="K91" s="16">
        <f>IF(OR(A91="",E91=""),"",IFERROR(E91-I91,""))</f>
        <v/>
      </c>
      <c r="L91" s="21">
        <f>IF(A91="","",IF(COUNTIFS(Assumptions!$C$12:$C$111,"&lt;="&amp;A91,Assumptions!$D$12:$D$111,"&gt;="&amp;A91,Assumptions!$I$12:$I$111,"Yes")&gt;1,"Check: rule overlap",IF(OR(D91="",E91="",F91=""),"Check: rule inputs",IF(OR(J91&lt;0,K91&lt;0),"Check: over capacity",IF(OR(J91=0,K91=0),"At limit",IF(G91="Yes","Arrival blackout","Open"))))))</f>
        <v/>
      </c>
    </row>
    <row r="92">
      <c r="A92" s="33">
        <f>IF(OR(Assumptions!$B$3="",Assumptions!$B$4="",ROW()-6&gt;Assumptions!$B$4),"",Assumptions!$B$3+ROW()-7)</f>
        <v/>
      </c>
      <c r="B92" s="22">
        <f>IF(A92="","",TEXT(A92,"ddd"))</f>
        <v/>
      </c>
      <c r="C92" s="22">
        <f>IF(A92="","",IF(COUNTIFS(Assumptions!$C$12:$C$111,"&lt;="&amp;A92,Assumptions!$D$12:$D$111,"&gt;="&amp;A92,Assumptions!$I$12:$I$111,"Yes")=0,"Standard",IF(COUNTIFS(Assumptions!$C$12:$C$111,"&lt;="&amp;A92,Assumptions!$D$12:$D$111,"&gt;="&amp;A92,Assumptions!$I$12:$I$111,"Yes")=1,"Holiday rule","Multiple rules")))</f>
        <v/>
      </c>
      <c r="D92" s="14">
        <f>IF(A92="","",IF(COUNTIFS(Assumptions!$C$12:$C$111,"&lt;="&amp;A92,Assumptions!$D$12:$D$111,"&gt;="&amp;A92,Assumptions!$I$12:$I$111,"Yes")=0,Assumptions!$B$5,IF(COUNTIFS(Assumptions!$C$12:$C$111,"&lt;="&amp;A92,Assumptions!$D$12:$D$111,"&gt;="&amp;A92,Assumptions!$I$12:$I$111,"Yes",Assumptions!$E$12:$E$111,"&lt;&gt;")&lt;&gt;COUNTIFS(Assumptions!$C$12:$C$111,"&lt;="&amp;A92,Assumptions!$D$12:$D$111,"&gt;="&amp;A92,Assumptions!$I$12:$I$111,"Yes"),"",IFERROR(SUMIFS(Assumptions!$E$12:$E$111,Assumptions!$C$12:$C$111,"&lt;="&amp;A92,Assumptions!$D$12:$D$111,"&gt;="&amp;A92,Assumptions!$I$12:$I$111,"Yes"),""))))</f>
        <v/>
      </c>
      <c r="E92" s="14">
        <f>IF(A92="","",IF(COUNTIFS(Assumptions!$C$12:$C$111,"&lt;="&amp;A92,Assumptions!$D$12:$D$111,"&gt;="&amp;A92,Assumptions!$I$12:$I$111,"Yes")=0,Assumptions!$B$6,IF(COUNTIFS(Assumptions!$C$12:$C$111,"&lt;="&amp;A92,Assumptions!$D$12:$D$111,"&gt;="&amp;A92,Assumptions!$I$12:$I$111,"Yes",Assumptions!$F$12:$F$111,"&lt;&gt;")&lt;&gt;COUNTIFS(Assumptions!$C$12:$C$111,"&lt;="&amp;A92,Assumptions!$D$12:$D$111,"&gt;="&amp;A92,Assumptions!$I$12:$I$111,"Yes"),"",IFERROR(SUMIFS(Assumptions!$F$12:$F$111,Assumptions!$C$12:$C$111,"&lt;="&amp;A92,Assumptions!$D$12:$D$111,"&gt;="&amp;A92,Assumptions!$I$12:$I$111,"Yes"),""))))</f>
        <v/>
      </c>
      <c r="F92" s="14">
        <f>IF(A92="","",IF(COUNTIFS(Assumptions!$C$12:$C$111,"&lt;="&amp;A92,Assumptions!$D$12:$D$111,"&gt;="&amp;A92,Assumptions!$I$12:$I$111,"Yes")=0,Assumptions!$B$7,IF(COUNTIFS(Assumptions!$C$12:$C$111,"&lt;="&amp;A92,Assumptions!$D$12:$D$111,"&gt;="&amp;A92,Assumptions!$I$12:$I$111,"Yes",Assumptions!$G$12:$G$111,"&lt;&gt;")&lt;&gt;COUNTIFS(Assumptions!$C$12:$C$111,"&lt;="&amp;A92,Assumptions!$D$12:$D$111,"&gt;="&amp;A92,Assumptions!$I$12:$I$111,"Yes"),"",IFERROR(SUMIFS(Assumptions!$G$12:$G$111,Assumptions!$C$12:$C$111,"&lt;="&amp;A92,Assumptions!$D$12:$D$111,"&gt;="&amp;A92,Assumptions!$I$12:$I$111,"Yes"),""))))</f>
        <v/>
      </c>
      <c r="G92" s="14">
        <f>IF(A92="","",IF(COUNTIFS(Assumptions!$C$12:$C$111,"&lt;="&amp;A92,Assumptions!$D$12:$D$111,"&gt;="&amp;A92,Assumptions!$H$12:$H$111,"Yes",Assumptions!$I$12:$I$111,"Yes")&gt;0,"Yes","No"))</f>
        <v/>
      </c>
      <c r="H92" s="14">
        <f>IF(A92="","",IFERROR(SUMIFS(Bookings!$E$7:$E$156,Bookings!$C$7:$C$156,"&lt;="&amp;A92,Bookings!$D$7:$D$156,"&gt;"&amp;A92,Bookings!$G$7:$G$156,"Confirmed")+SUMIFS(Bookings!$E$7:$E$156,Bookings!$C$7:$C$156,"&lt;="&amp;A92,Bookings!$D$7:$D$156,"&gt;"&amp;A92,Bookings!$G$7:$G$156,"Tentative"),0))</f>
        <v/>
      </c>
      <c r="I92" s="14">
        <f>IF(A92="","",IFERROR(SUMIFS(Bookings!$F$7:$F$156,Bookings!$C$7:$C$156,"&lt;="&amp;A92,Bookings!$D$7:$D$156,"&gt;"&amp;A92,Bookings!$G$7:$G$156,"Confirmed")+SUMIFS(Bookings!$F$7:$F$156,Bookings!$C$7:$C$156,"&lt;="&amp;A92,Bookings!$D$7:$D$156,"&gt;"&amp;A92,Bookings!$G$7:$G$156,"Tentative"),0))</f>
        <v/>
      </c>
      <c r="J92" s="14">
        <f>IF(OR(A92="",D92=""),"",IFERROR(D92-H92,""))</f>
        <v/>
      </c>
      <c r="K92" s="14">
        <f>IF(OR(A92="",E92=""),"",IFERROR(E92-I92,""))</f>
        <v/>
      </c>
      <c r="L92" s="23">
        <f>IF(A92="","",IF(COUNTIFS(Assumptions!$C$12:$C$111,"&lt;="&amp;A92,Assumptions!$D$12:$D$111,"&gt;="&amp;A92,Assumptions!$I$12:$I$111,"Yes")&gt;1,"Check: rule overlap",IF(OR(D92="",E92="",F92=""),"Check: rule inputs",IF(OR(J92&lt;0,K92&lt;0),"Check: over capacity",IF(OR(J92=0,K92=0),"At limit",IF(G92="Yes","Arrival blackout","Open"))))))</f>
        <v/>
      </c>
    </row>
    <row r="93">
      <c r="A93" s="34">
        <f>IF(OR(Assumptions!$B$3="",Assumptions!$B$4="",ROW()-6&gt;Assumptions!$B$4),"",Assumptions!$B$3+ROW()-7)</f>
        <v/>
      </c>
      <c r="B93" s="20">
        <f>IF(A93="","",TEXT(A93,"ddd"))</f>
        <v/>
      </c>
      <c r="C93" s="20">
        <f>IF(A93="","",IF(COUNTIFS(Assumptions!$C$12:$C$111,"&lt;="&amp;A93,Assumptions!$D$12:$D$111,"&gt;="&amp;A93,Assumptions!$I$12:$I$111,"Yes")=0,"Standard",IF(COUNTIFS(Assumptions!$C$12:$C$111,"&lt;="&amp;A93,Assumptions!$D$12:$D$111,"&gt;="&amp;A93,Assumptions!$I$12:$I$111,"Yes")=1,"Holiday rule","Multiple rules")))</f>
        <v/>
      </c>
      <c r="D93" s="16">
        <f>IF(A93="","",IF(COUNTIFS(Assumptions!$C$12:$C$111,"&lt;="&amp;A93,Assumptions!$D$12:$D$111,"&gt;="&amp;A93,Assumptions!$I$12:$I$111,"Yes")=0,Assumptions!$B$5,IF(COUNTIFS(Assumptions!$C$12:$C$111,"&lt;="&amp;A93,Assumptions!$D$12:$D$111,"&gt;="&amp;A93,Assumptions!$I$12:$I$111,"Yes",Assumptions!$E$12:$E$111,"&lt;&gt;")&lt;&gt;COUNTIFS(Assumptions!$C$12:$C$111,"&lt;="&amp;A93,Assumptions!$D$12:$D$111,"&gt;="&amp;A93,Assumptions!$I$12:$I$111,"Yes"),"",IFERROR(SUMIFS(Assumptions!$E$12:$E$111,Assumptions!$C$12:$C$111,"&lt;="&amp;A93,Assumptions!$D$12:$D$111,"&gt;="&amp;A93,Assumptions!$I$12:$I$111,"Yes"),""))))</f>
        <v/>
      </c>
      <c r="E93" s="16">
        <f>IF(A93="","",IF(COUNTIFS(Assumptions!$C$12:$C$111,"&lt;="&amp;A93,Assumptions!$D$12:$D$111,"&gt;="&amp;A93,Assumptions!$I$12:$I$111,"Yes")=0,Assumptions!$B$6,IF(COUNTIFS(Assumptions!$C$12:$C$111,"&lt;="&amp;A93,Assumptions!$D$12:$D$111,"&gt;="&amp;A93,Assumptions!$I$12:$I$111,"Yes",Assumptions!$F$12:$F$111,"&lt;&gt;")&lt;&gt;COUNTIFS(Assumptions!$C$12:$C$111,"&lt;="&amp;A93,Assumptions!$D$12:$D$111,"&gt;="&amp;A93,Assumptions!$I$12:$I$111,"Yes"),"",IFERROR(SUMIFS(Assumptions!$F$12:$F$111,Assumptions!$C$12:$C$111,"&lt;="&amp;A93,Assumptions!$D$12:$D$111,"&gt;="&amp;A93,Assumptions!$I$12:$I$111,"Yes"),""))))</f>
        <v/>
      </c>
      <c r="F93" s="16">
        <f>IF(A93="","",IF(COUNTIFS(Assumptions!$C$12:$C$111,"&lt;="&amp;A93,Assumptions!$D$12:$D$111,"&gt;="&amp;A93,Assumptions!$I$12:$I$111,"Yes")=0,Assumptions!$B$7,IF(COUNTIFS(Assumptions!$C$12:$C$111,"&lt;="&amp;A93,Assumptions!$D$12:$D$111,"&gt;="&amp;A93,Assumptions!$I$12:$I$111,"Yes",Assumptions!$G$12:$G$111,"&lt;&gt;")&lt;&gt;COUNTIFS(Assumptions!$C$12:$C$111,"&lt;="&amp;A93,Assumptions!$D$12:$D$111,"&gt;="&amp;A93,Assumptions!$I$12:$I$111,"Yes"),"",IFERROR(SUMIFS(Assumptions!$G$12:$G$111,Assumptions!$C$12:$C$111,"&lt;="&amp;A93,Assumptions!$D$12:$D$111,"&gt;="&amp;A93,Assumptions!$I$12:$I$111,"Yes"),""))))</f>
        <v/>
      </c>
      <c r="G93" s="16">
        <f>IF(A93="","",IF(COUNTIFS(Assumptions!$C$12:$C$111,"&lt;="&amp;A93,Assumptions!$D$12:$D$111,"&gt;="&amp;A93,Assumptions!$H$12:$H$111,"Yes",Assumptions!$I$12:$I$111,"Yes")&gt;0,"Yes","No"))</f>
        <v/>
      </c>
      <c r="H93" s="16">
        <f>IF(A93="","",IFERROR(SUMIFS(Bookings!$E$7:$E$156,Bookings!$C$7:$C$156,"&lt;="&amp;A93,Bookings!$D$7:$D$156,"&gt;"&amp;A93,Bookings!$G$7:$G$156,"Confirmed")+SUMIFS(Bookings!$E$7:$E$156,Bookings!$C$7:$C$156,"&lt;="&amp;A93,Bookings!$D$7:$D$156,"&gt;"&amp;A93,Bookings!$G$7:$G$156,"Tentative"),0))</f>
        <v/>
      </c>
      <c r="I93" s="16">
        <f>IF(A93="","",IFERROR(SUMIFS(Bookings!$F$7:$F$156,Bookings!$C$7:$C$156,"&lt;="&amp;A93,Bookings!$D$7:$D$156,"&gt;"&amp;A93,Bookings!$G$7:$G$156,"Confirmed")+SUMIFS(Bookings!$F$7:$F$156,Bookings!$C$7:$C$156,"&lt;="&amp;A93,Bookings!$D$7:$D$156,"&gt;"&amp;A93,Bookings!$G$7:$G$156,"Tentative"),0))</f>
        <v/>
      </c>
      <c r="J93" s="16">
        <f>IF(OR(A93="",D93=""),"",IFERROR(D93-H93,""))</f>
        <v/>
      </c>
      <c r="K93" s="16">
        <f>IF(OR(A93="",E93=""),"",IFERROR(E93-I93,""))</f>
        <v/>
      </c>
      <c r="L93" s="21">
        <f>IF(A93="","",IF(COUNTIFS(Assumptions!$C$12:$C$111,"&lt;="&amp;A93,Assumptions!$D$12:$D$111,"&gt;="&amp;A93,Assumptions!$I$12:$I$111,"Yes")&gt;1,"Check: rule overlap",IF(OR(D93="",E93="",F93=""),"Check: rule inputs",IF(OR(J93&lt;0,K93&lt;0),"Check: over capacity",IF(OR(J93=0,K93=0),"At limit",IF(G93="Yes","Arrival blackout","Open"))))))</f>
        <v/>
      </c>
    </row>
    <row r="94">
      <c r="A94" s="33">
        <f>IF(OR(Assumptions!$B$3="",Assumptions!$B$4="",ROW()-6&gt;Assumptions!$B$4),"",Assumptions!$B$3+ROW()-7)</f>
        <v/>
      </c>
      <c r="B94" s="22">
        <f>IF(A94="","",TEXT(A94,"ddd"))</f>
        <v/>
      </c>
      <c r="C94" s="22">
        <f>IF(A94="","",IF(COUNTIFS(Assumptions!$C$12:$C$111,"&lt;="&amp;A94,Assumptions!$D$12:$D$111,"&gt;="&amp;A94,Assumptions!$I$12:$I$111,"Yes")=0,"Standard",IF(COUNTIFS(Assumptions!$C$12:$C$111,"&lt;="&amp;A94,Assumptions!$D$12:$D$111,"&gt;="&amp;A94,Assumptions!$I$12:$I$111,"Yes")=1,"Holiday rule","Multiple rules")))</f>
        <v/>
      </c>
      <c r="D94" s="14">
        <f>IF(A94="","",IF(COUNTIFS(Assumptions!$C$12:$C$111,"&lt;="&amp;A94,Assumptions!$D$12:$D$111,"&gt;="&amp;A94,Assumptions!$I$12:$I$111,"Yes")=0,Assumptions!$B$5,IF(COUNTIFS(Assumptions!$C$12:$C$111,"&lt;="&amp;A94,Assumptions!$D$12:$D$111,"&gt;="&amp;A94,Assumptions!$I$12:$I$111,"Yes",Assumptions!$E$12:$E$111,"&lt;&gt;")&lt;&gt;COUNTIFS(Assumptions!$C$12:$C$111,"&lt;="&amp;A94,Assumptions!$D$12:$D$111,"&gt;="&amp;A94,Assumptions!$I$12:$I$111,"Yes"),"",IFERROR(SUMIFS(Assumptions!$E$12:$E$111,Assumptions!$C$12:$C$111,"&lt;="&amp;A94,Assumptions!$D$12:$D$111,"&gt;="&amp;A94,Assumptions!$I$12:$I$111,"Yes"),""))))</f>
        <v/>
      </c>
      <c r="E94" s="14">
        <f>IF(A94="","",IF(COUNTIFS(Assumptions!$C$12:$C$111,"&lt;="&amp;A94,Assumptions!$D$12:$D$111,"&gt;="&amp;A94,Assumptions!$I$12:$I$111,"Yes")=0,Assumptions!$B$6,IF(COUNTIFS(Assumptions!$C$12:$C$111,"&lt;="&amp;A94,Assumptions!$D$12:$D$111,"&gt;="&amp;A94,Assumptions!$I$12:$I$111,"Yes",Assumptions!$F$12:$F$111,"&lt;&gt;")&lt;&gt;COUNTIFS(Assumptions!$C$12:$C$111,"&lt;="&amp;A94,Assumptions!$D$12:$D$111,"&gt;="&amp;A94,Assumptions!$I$12:$I$111,"Yes"),"",IFERROR(SUMIFS(Assumptions!$F$12:$F$111,Assumptions!$C$12:$C$111,"&lt;="&amp;A94,Assumptions!$D$12:$D$111,"&gt;="&amp;A94,Assumptions!$I$12:$I$111,"Yes"),""))))</f>
        <v/>
      </c>
      <c r="F94" s="14">
        <f>IF(A94="","",IF(COUNTIFS(Assumptions!$C$12:$C$111,"&lt;="&amp;A94,Assumptions!$D$12:$D$111,"&gt;="&amp;A94,Assumptions!$I$12:$I$111,"Yes")=0,Assumptions!$B$7,IF(COUNTIFS(Assumptions!$C$12:$C$111,"&lt;="&amp;A94,Assumptions!$D$12:$D$111,"&gt;="&amp;A94,Assumptions!$I$12:$I$111,"Yes",Assumptions!$G$12:$G$111,"&lt;&gt;")&lt;&gt;COUNTIFS(Assumptions!$C$12:$C$111,"&lt;="&amp;A94,Assumptions!$D$12:$D$111,"&gt;="&amp;A94,Assumptions!$I$12:$I$111,"Yes"),"",IFERROR(SUMIFS(Assumptions!$G$12:$G$111,Assumptions!$C$12:$C$111,"&lt;="&amp;A94,Assumptions!$D$12:$D$111,"&gt;="&amp;A94,Assumptions!$I$12:$I$111,"Yes"),""))))</f>
        <v/>
      </c>
      <c r="G94" s="14">
        <f>IF(A94="","",IF(COUNTIFS(Assumptions!$C$12:$C$111,"&lt;="&amp;A94,Assumptions!$D$12:$D$111,"&gt;="&amp;A94,Assumptions!$H$12:$H$111,"Yes",Assumptions!$I$12:$I$111,"Yes")&gt;0,"Yes","No"))</f>
        <v/>
      </c>
      <c r="H94" s="14">
        <f>IF(A94="","",IFERROR(SUMIFS(Bookings!$E$7:$E$156,Bookings!$C$7:$C$156,"&lt;="&amp;A94,Bookings!$D$7:$D$156,"&gt;"&amp;A94,Bookings!$G$7:$G$156,"Confirmed")+SUMIFS(Bookings!$E$7:$E$156,Bookings!$C$7:$C$156,"&lt;="&amp;A94,Bookings!$D$7:$D$156,"&gt;"&amp;A94,Bookings!$G$7:$G$156,"Tentative"),0))</f>
        <v/>
      </c>
      <c r="I94" s="14">
        <f>IF(A94="","",IFERROR(SUMIFS(Bookings!$F$7:$F$156,Bookings!$C$7:$C$156,"&lt;="&amp;A94,Bookings!$D$7:$D$156,"&gt;"&amp;A94,Bookings!$G$7:$G$156,"Confirmed")+SUMIFS(Bookings!$F$7:$F$156,Bookings!$C$7:$C$156,"&lt;="&amp;A94,Bookings!$D$7:$D$156,"&gt;"&amp;A94,Bookings!$G$7:$G$156,"Tentative"),0))</f>
        <v/>
      </c>
      <c r="J94" s="14">
        <f>IF(OR(A94="",D94=""),"",IFERROR(D94-H94,""))</f>
        <v/>
      </c>
      <c r="K94" s="14">
        <f>IF(OR(A94="",E94=""),"",IFERROR(E94-I94,""))</f>
        <v/>
      </c>
      <c r="L94" s="23">
        <f>IF(A94="","",IF(COUNTIFS(Assumptions!$C$12:$C$111,"&lt;="&amp;A94,Assumptions!$D$12:$D$111,"&gt;="&amp;A94,Assumptions!$I$12:$I$111,"Yes")&gt;1,"Check: rule overlap",IF(OR(D94="",E94="",F94=""),"Check: rule inputs",IF(OR(J94&lt;0,K94&lt;0),"Check: over capacity",IF(OR(J94=0,K94=0),"At limit",IF(G94="Yes","Arrival blackout","Open"))))))</f>
        <v/>
      </c>
    </row>
    <row r="95">
      <c r="A95" s="34">
        <f>IF(OR(Assumptions!$B$3="",Assumptions!$B$4="",ROW()-6&gt;Assumptions!$B$4),"",Assumptions!$B$3+ROW()-7)</f>
        <v/>
      </c>
      <c r="B95" s="20">
        <f>IF(A95="","",TEXT(A95,"ddd"))</f>
        <v/>
      </c>
      <c r="C95" s="20">
        <f>IF(A95="","",IF(COUNTIFS(Assumptions!$C$12:$C$111,"&lt;="&amp;A95,Assumptions!$D$12:$D$111,"&gt;="&amp;A95,Assumptions!$I$12:$I$111,"Yes")=0,"Standard",IF(COUNTIFS(Assumptions!$C$12:$C$111,"&lt;="&amp;A95,Assumptions!$D$12:$D$111,"&gt;="&amp;A95,Assumptions!$I$12:$I$111,"Yes")=1,"Holiday rule","Multiple rules")))</f>
        <v/>
      </c>
      <c r="D95" s="16">
        <f>IF(A95="","",IF(COUNTIFS(Assumptions!$C$12:$C$111,"&lt;="&amp;A95,Assumptions!$D$12:$D$111,"&gt;="&amp;A95,Assumptions!$I$12:$I$111,"Yes")=0,Assumptions!$B$5,IF(COUNTIFS(Assumptions!$C$12:$C$111,"&lt;="&amp;A95,Assumptions!$D$12:$D$111,"&gt;="&amp;A95,Assumptions!$I$12:$I$111,"Yes",Assumptions!$E$12:$E$111,"&lt;&gt;")&lt;&gt;COUNTIFS(Assumptions!$C$12:$C$111,"&lt;="&amp;A95,Assumptions!$D$12:$D$111,"&gt;="&amp;A95,Assumptions!$I$12:$I$111,"Yes"),"",IFERROR(SUMIFS(Assumptions!$E$12:$E$111,Assumptions!$C$12:$C$111,"&lt;="&amp;A95,Assumptions!$D$12:$D$111,"&gt;="&amp;A95,Assumptions!$I$12:$I$111,"Yes"),""))))</f>
        <v/>
      </c>
      <c r="E95" s="16">
        <f>IF(A95="","",IF(COUNTIFS(Assumptions!$C$12:$C$111,"&lt;="&amp;A95,Assumptions!$D$12:$D$111,"&gt;="&amp;A95,Assumptions!$I$12:$I$111,"Yes")=0,Assumptions!$B$6,IF(COUNTIFS(Assumptions!$C$12:$C$111,"&lt;="&amp;A95,Assumptions!$D$12:$D$111,"&gt;="&amp;A95,Assumptions!$I$12:$I$111,"Yes",Assumptions!$F$12:$F$111,"&lt;&gt;")&lt;&gt;COUNTIFS(Assumptions!$C$12:$C$111,"&lt;="&amp;A95,Assumptions!$D$12:$D$111,"&gt;="&amp;A95,Assumptions!$I$12:$I$111,"Yes"),"",IFERROR(SUMIFS(Assumptions!$F$12:$F$111,Assumptions!$C$12:$C$111,"&lt;="&amp;A95,Assumptions!$D$12:$D$111,"&gt;="&amp;A95,Assumptions!$I$12:$I$111,"Yes"),""))))</f>
        <v/>
      </c>
      <c r="F95" s="16">
        <f>IF(A95="","",IF(COUNTIFS(Assumptions!$C$12:$C$111,"&lt;="&amp;A95,Assumptions!$D$12:$D$111,"&gt;="&amp;A95,Assumptions!$I$12:$I$111,"Yes")=0,Assumptions!$B$7,IF(COUNTIFS(Assumptions!$C$12:$C$111,"&lt;="&amp;A95,Assumptions!$D$12:$D$111,"&gt;="&amp;A95,Assumptions!$I$12:$I$111,"Yes",Assumptions!$G$12:$G$111,"&lt;&gt;")&lt;&gt;COUNTIFS(Assumptions!$C$12:$C$111,"&lt;="&amp;A95,Assumptions!$D$12:$D$111,"&gt;="&amp;A95,Assumptions!$I$12:$I$111,"Yes"),"",IFERROR(SUMIFS(Assumptions!$G$12:$G$111,Assumptions!$C$12:$C$111,"&lt;="&amp;A95,Assumptions!$D$12:$D$111,"&gt;="&amp;A95,Assumptions!$I$12:$I$111,"Yes"),""))))</f>
        <v/>
      </c>
      <c r="G95" s="16">
        <f>IF(A95="","",IF(COUNTIFS(Assumptions!$C$12:$C$111,"&lt;="&amp;A95,Assumptions!$D$12:$D$111,"&gt;="&amp;A95,Assumptions!$H$12:$H$111,"Yes",Assumptions!$I$12:$I$111,"Yes")&gt;0,"Yes","No"))</f>
        <v/>
      </c>
      <c r="H95" s="16">
        <f>IF(A95="","",IFERROR(SUMIFS(Bookings!$E$7:$E$156,Bookings!$C$7:$C$156,"&lt;="&amp;A95,Bookings!$D$7:$D$156,"&gt;"&amp;A95,Bookings!$G$7:$G$156,"Confirmed")+SUMIFS(Bookings!$E$7:$E$156,Bookings!$C$7:$C$156,"&lt;="&amp;A95,Bookings!$D$7:$D$156,"&gt;"&amp;A95,Bookings!$G$7:$G$156,"Tentative"),0))</f>
        <v/>
      </c>
      <c r="I95" s="16">
        <f>IF(A95="","",IFERROR(SUMIFS(Bookings!$F$7:$F$156,Bookings!$C$7:$C$156,"&lt;="&amp;A95,Bookings!$D$7:$D$156,"&gt;"&amp;A95,Bookings!$G$7:$G$156,"Confirmed")+SUMIFS(Bookings!$F$7:$F$156,Bookings!$C$7:$C$156,"&lt;="&amp;A95,Bookings!$D$7:$D$156,"&gt;"&amp;A95,Bookings!$G$7:$G$156,"Tentative"),0))</f>
        <v/>
      </c>
      <c r="J95" s="16">
        <f>IF(OR(A95="",D95=""),"",IFERROR(D95-H95,""))</f>
        <v/>
      </c>
      <c r="K95" s="16">
        <f>IF(OR(A95="",E95=""),"",IFERROR(E95-I95,""))</f>
        <v/>
      </c>
      <c r="L95" s="21">
        <f>IF(A95="","",IF(COUNTIFS(Assumptions!$C$12:$C$111,"&lt;="&amp;A95,Assumptions!$D$12:$D$111,"&gt;="&amp;A95,Assumptions!$I$12:$I$111,"Yes")&gt;1,"Check: rule overlap",IF(OR(D95="",E95="",F95=""),"Check: rule inputs",IF(OR(J95&lt;0,K95&lt;0),"Check: over capacity",IF(OR(J95=0,K95=0),"At limit",IF(G95="Yes","Arrival blackout","Open"))))))</f>
        <v/>
      </c>
    </row>
    <row r="96">
      <c r="A96" s="33">
        <f>IF(OR(Assumptions!$B$3="",Assumptions!$B$4="",ROW()-6&gt;Assumptions!$B$4),"",Assumptions!$B$3+ROW()-7)</f>
        <v/>
      </c>
      <c r="B96" s="22">
        <f>IF(A96="","",TEXT(A96,"ddd"))</f>
        <v/>
      </c>
      <c r="C96" s="22">
        <f>IF(A96="","",IF(COUNTIFS(Assumptions!$C$12:$C$111,"&lt;="&amp;A96,Assumptions!$D$12:$D$111,"&gt;="&amp;A96,Assumptions!$I$12:$I$111,"Yes")=0,"Standard",IF(COUNTIFS(Assumptions!$C$12:$C$111,"&lt;="&amp;A96,Assumptions!$D$12:$D$111,"&gt;="&amp;A96,Assumptions!$I$12:$I$111,"Yes")=1,"Holiday rule","Multiple rules")))</f>
        <v/>
      </c>
      <c r="D96" s="14">
        <f>IF(A96="","",IF(COUNTIFS(Assumptions!$C$12:$C$111,"&lt;="&amp;A96,Assumptions!$D$12:$D$111,"&gt;="&amp;A96,Assumptions!$I$12:$I$111,"Yes")=0,Assumptions!$B$5,IF(COUNTIFS(Assumptions!$C$12:$C$111,"&lt;="&amp;A96,Assumptions!$D$12:$D$111,"&gt;="&amp;A96,Assumptions!$I$12:$I$111,"Yes",Assumptions!$E$12:$E$111,"&lt;&gt;")&lt;&gt;COUNTIFS(Assumptions!$C$12:$C$111,"&lt;="&amp;A96,Assumptions!$D$12:$D$111,"&gt;="&amp;A96,Assumptions!$I$12:$I$111,"Yes"),"",IFERROR(SUMIFS(Assumptions!$E$12:$E$111,Assumptions!$C$12:$C$111,"&lt;="&amp;A96,Assumptions!$D$12:$D$111,"&gt;="&amp;A96,Assumptions!$I$12:$I$111,"Yes"),""))))</f>
        <v/>
      </c>
      <c r="E96" s="14">
        <f>IF(A96="","",IF(COUNTIFS(Assumptions!$C$12:$C$111,"&lt;="&amp;A96,Assumptions!$D$12:$D$111,"&gt;="&amp;A96,Assumptions!$I$12:$I$111,"Yes")=0,Assumptions!$B$6,IF(COUNTIFS(Assumptions!$C$12:$C$111,"&lt;="&amp;A96,Assumptions!$D$12:$D$111,"&gt;="&amp;A96,Assumptions!$I$12:$I$111,"Yes",Assumptions!$F$12:$F$111,"&lt;&gt;")&lt;&gt;COUNTIFS(Assumptions!$C$12:$C$111,"&lt;="&amp;A96,Assumptions!$D$12:$D$111,"&gt;="&amp;A96,Assumptions!$I$12:$I$111,"Yes"),"",IFERROR(SUMIFS(Assumptions!$F$12:$F$111,Assumptions!$C$12:$C$111,"&lt;="&amp;A96,Assumptions!$D$12:$D$111,"&gt;="&amp;A96,Assumptions!$I$12:$I$111,"Yes"),""))))</f>
        <v/>
      </c>
      <c r="F96" s="14">
        <f>IF(A96="","",IF(COUNTIFS(Assumptions!$C$12:$C$111,"&lt;="&amp;A96,Assumptions!$D$12:$D$111,"&gt;="&amp;A96,Assumptions!$I$12:$I$111,"Yes")=0,Assumptions!$B$7,IF(COUNTIFS(Assumptions!$C$12:$C$111,"&lt;="&amp;A96,Assumptions!$D$12:$D$111,"&gt;="&amp;A96,Assumptions!$I$12:$I$111,"Yes",Assumptions!$G$12:$G$111,"&lt;&gt;")&lt;&gt;COUNTIFS(Assumptions!$C$12:$C$111,"&lt;="&amp;A96,Assumptions!$D$12:$D$111,"&gt;="&amp;A96,Assumptions!$I$12:$I$111,"Yes"),"",IFERROR(SUMIFS(Assumptions!$G$12:$G$111,Assumptions!$C$12:$C$111,"&lt;="&amp;A96,Assumptions!$D$12:$D$111,"&gt;="&amp;A96,Assumptions!$I$12:$I$111,"Yes"),""))))</f>
        <v/>
      </c>
      <c r="G96" s="14">
        <f>IF(A96="","",IF(COUNTIFS(Assumptions!$C$12:$C$111,"&lt;="&amp;A96,Assumptions!$D$12:$D$111,"&gt;="&amp;A96,Assumptions!$H$12:$H$111,"Yes",Assumptions!$I$12:$I$111,"Yes")&gt;0,"Yes","No"))</f>
        <v/>
      </c>
      <c r="H96" s="14">
        <f>IF(A96="","",IFERROR(SUMIFS(Bookings!$E$7:$E$156,Bookings!$C$7:$C$156,"&lt;="&amp;A96,Bookings!$D$7:$D$156,"&gt;"&amp;A96,Bookings!$G$7:$G$156,"Confirmed")+SUMIFS(Bookings!$E$7:$E$156,Bookings!$C$7:$C$156,"&lt;="&amp;A96,Bookings!$D$7:$D$156,"&gt;"&amp;A96,Bookings!$G$7:$G$156,"Tentative"),0))</f>
        <v/>
      </c>
      <c r="I96" s="14">
        <f>IF(A96="","",IFERROR(SUMIFS(Bookings!$F$7:$F$156,Bookings!$C$7:$C$156,"&lt;="&amp;A96,Bookings!$D$7:$D$156,"&gt;"&amp;A96,Bookings!$G$7:$G$156,"Confirmed")+SUMIFS(Bookings!$F$7:$F$156,Bookings!$C$7:$C$156,"&lt;="&amp;A96,Bookings!$D$7:$D$156,"&gt;"&amp;A96,Bookings!$G$7:$G$156,"Tentative"),0))</f>
        <v/>
      </c>
      <c r="J96" s="14">
        <f>IF(OR(A96="",D96=""),"",IFERROR(D96-H96,""))</f>
        <v/>
      </c>
      <c r="K96" s="14">
        <f>IF(OR(A96="",E96=""),"",IFERROR(E96-I96,""))</f>
        <v/>
      </c>
      <c r="L96" s="23">
        <f>IF(A96="","",IF(COUNTIFS(Assumptions!$C$12:$C$111,"&lt;="&amp;A96,Assumptions!$D$12:$D$111,"&gt;="&amp;A96,Assumptions!$I$12:$I$111,"Yes")&gt;1,"Check: rule overlap",IF(OR(D96="",E96="",F96=""),"Check: rule inputs",IF(OR(J96&lt;0,K96&lt;0),"Check: over capacity",IF(OR(J96=0,K96=0),"At limit",IF(G96="Yes","Arrival blackout","Open"))))))</f>
        <v/>
      </c>
    </row>
    <row r="97">
      <c r="A97" s="34">
        <f>IF(OR(Assumptions!$B$3="",Assumptions!$B$4="",ROW()-6&gt;Assumptions!$B$4),"",Assumptions!$B$3+ROW()-7)</f>
        <v/>
      </c>
      <c r="B97" s="20">
        <f>IF(A97="","",TEXT(A97,"ddd"))</f>
        <v/>
      </c>
      <c r="C97" s="20">
        <f>IF(A97="","",IF(COUNTIFS(Assumptions!$C$12:$C$111,"&lt;="&amp;A97,Assumptions!$D$12:$D$111,"&gt;="&amp;A97,Assumptions!$I$12:$I$111,"Yes")=0,"Standard",IF(COUNTIFS(Assumptions!$C$12:$C$111,"&lt;="&amp;A97,Assumptions!$D$12:$D$111,"&gt;="&amp;A97,Assumptions!$I$12:$I$111,"Yes")=1,"Holiday rule","Multiple rules")))</f>
        <v/>
      </c>
      <c r="D97" s="16">
        <f>IF(A97="","",IF(COUNTIFS(Assumptions!$C$12:$C$111,"&lt;="&amp;A97,Assumptions!$D$12:$D$111,"&gt;="&amp;A97,Assumptions!$I$12:$I$111,"Yes")=0,Assumptions!$B$5,IF(COUNTIFS(Assumptions!$C$12:$C$111,"&lt;="&amp;A97,Assumptions!$D$12:$D$111,"&gt;="&amp;A97,Assumptions!$I$12:$I$111,"Yes",Assumptions!$E$12:$E$111,"&lt;&gt;")&lt;&gt;COUNTIFS(Assumptions!$C$12:$C$111,"&lt;="&amp;A97,Assumptions!$D$12:$D$111,"&gt;="&amp;A97,Assumptions!$I$12:$I$111,"Yes"),"",IFERROR(SUMIFS(Assumptions!$E$12:$E$111,Assumptions!$C$12:$C$111,"&lt;="&amp;A97,Assumptions!$D$12:$D$111,"&gt;="&amp;A97,Assumptions!$I$12:$I$111,"Yes"),""))))</f>
        <v/>
      </c>
      <c r="E97" s="16">
        <f>IF(A97="","",IF(COUNTIFS(Assumptions!$C$12:$C$111,"&lt;="&amp;A97,Assumptions!$D$12:$D$111,"&gt;="&amp;A97,Assumptions!$I$12:$I$111,"Yes")=0,Assumptions!$B$6,IF(COUNTIFS(Assumptions!$C$12:$C$111,"&lt;="&amp;A97,Assumptions!$D$12:$D$111,"&gt;="&amp;A97,Assumptions!$I$12:$I$111,"Yes",Assumptions!$F$12:$F$111,"&lt;&gt;")&lt;&gt;COUNTIFS(Assumptions!$C$12:$C$111,"&lt;="&amp;A97,Assumptions!$D$12:$D$111,"&gt;="&amp;A97,Assumptions!$I$12:$I$111,"Yes"),"",IFERROR(SUMIFS(Assumptions!$F$12:$F$111,Assumptions!$C$12:$C$111,"&lt;="&amp;A97,Assumptions!$D$12:$D$111,"&gt;="&amp;A97,Assumptions!$I$12:$I$111,"Yes"),""))))</f>
        <v/>
      </c>
      <c r="F97" s="16">
        <f>IF(A97="","",IF(COUNTIFS(Assumptions!$C$12:$C$111,"&lt;="&amp;A97,Assumptions!$D$12:$D$111,"&gt;="&amp;A97,Assumptions!$I$12:$I$111,"Yes")=0,Assumptions!$B$7,IF(COUNTIFS(Assumptions!$C$12:$C$111,"&lt;="&amp;A97,Assumptions!$D$12:$D$111,"&gt;="&amp;A97,Assumptions!$I$12:$I$111,"Yes",Assumptions!$G$12:$G$111,"&lt;&gt;")&lt;&gt;COUNTIFS(Assumptions!$C$12:$C$111,"&lt;="&amp;A97,Assumptions!$D$12:$D$111,"&gt;="&amp;A97,Assumptions!$I$12:$I$111,"Yes"),"",IFERROR(SUMIFS(Assumptions!$G$12:$G$111,Assumptions!$C$12:$C$111,"&lt;="&amp;A97,Assumptions!$D$12:$D$111,"&gt;="&amp;A97,Assumptions!$I$12:$I$111,"Yes"),""))))</f>
        <v/>
      </c>
      <c r="G97" s="16">
        <f>IF(A97="","",IF(COUNTIFS(Assumptions!$C$12:$C$111,"&lt;="&amp;A97,Assumptions!$D$12:$D$111,"&gt;="&amp;A97,Assumptions!$H$12:$H$111,"Yes",Assumptions!$I$12:$I$111,"Yes")&gt;0,"Yes","No"))</f>
        <v/>
      </c>
      <c r="H97" s="16">
        <f>IF(A97="","",IFERROR(SUMIFS(Bookings!$E$7:$E$156,Bookings!$C$7:$C$156,"&lt;="&amp;A97,Bookings!$D$7:$D$156,"&gt;"&amp;A97,Bookings!$G$7:$G$156,"Confirmed")+SUMIFS(Bookings!$E$7:$E$156,Bookings!$C$7:$C$156,"&lt;="&amp;A97,Bookings!$D$7:$D$156,"&gt;"&amp;A97,Bookings!$G$7:$G$156,"Tentative"),0))</f>
        <v/>
      </c>
      <c r="I97" s="16">
        <f>IF(A97="","",IFERROR(SUMIFS(Bookings!$F$7:$F$156,Bookings!$C$7:$C$156,"&lt;="&amp;A97,Bookings!$D$7:$D$156,"&gt;"&amp;A97,Bookings!$G$7:$G$156,"Confirmed")+SUMIFS(Bookings!$F$7:$F$156,Bookings!$C$7:$C$156,"&lt;="&amp;A97,Bookings!$D$7:$D$156,"&gt;"&amp;A97,Bookings!$G$7:$G$156,"Tentative"),0))</f>
        <v/>
      </c>
      <c r="J97" s="16">
        <f>IF(OR(A97="",D97=""),"",IFERROR(D97-H97,""))</f>
        <v/>
      </c>
      <c r="K97" s="16">
        <f>IF(OR(A97="",E97=""),"",IFERROR(E97-I97,""))</f>
        <v/>
      </c>
      <c r="L97" s="21">
        <f>IF(A97="","",IF(COUNTIFS(Assumptions!$C$12:$C$111,"&lt;="&amp;A97,Assumptions!$D$12:$D$111,"&gt;="&amp;A97,Assumptions!$I$12:$I$111,"Yes")&gt;1,"Check: rule overlap",IF(OR(D97="",E97="",F97=""),"Check: rule inputs",IF(OR(J97&lt;0,K97&lt;0),"Check: over capacity",IF(OR(J97=0,K97=0),"At limit",IF(G97="Yes","Arrival blackout","Open"))))))</f>
        <v/>
      </c>
    </row>
    <row r="98">
      <c r="A98" s="33">
        <f>IF(OR(Assumptions!$B$3="",Assumptions!$B$4="",ROW()-6&gt;Assumptions!$B$4),"",Assumptions!$B$3+ROW()-7)</f>
        <v/>
      </c>
      <c r="B98" s="22">
        <f>IF(A98="","",TEXT(A98,"ddd"))</f>
        <v/>
      </c>
      <c r="C98" s="22">
        <f>IF(A98="","",IF(COUNTIFS(Assumptions!$C$12:$C$111,"&lt;="&amp;A98,Assumptions!$D$12:$D$111,"&gt;="&amp;A98,Assumptions!$I$12:$I$111,"Yes")=0,"Standard",IF(COUNTIFS(Assumptions!$C$12:$C$111,"&lt;="&amp;A98,Assumptions!$D$12:$D$111,"&gt;="&amp;A98,Assumptions!$I$12:$I$111,"Yes")=1,"Holiday rule","Multiple rules")))</f>
        <v/>
      </c>
      <c r="D98" s="14">
        <f>IF(A98="","",IF(COUNTIFS(Assumptions!$C$12:$C$111,"&lt;="&amp;A98,Assumptions!$D$12:$D$111,"&gt;="&amp;A98,Assumptions!$I$12:$I$111,"Yes")=0,Assumptions!$B$5,IF(COUNTIFS(Assumptions!$C$12:$C$111,"&lt;="&amp;A98,Assumptions!$D$12:$D$111,"&gt;="&amp;A98,Assumptions!$I$12:$I$111,"Yes",Assumptions!$E$12:$E$111,"&lt;&gt;")&lt;&gt;COUNTIFS(Assumptions!$C$12:$C$111,"&lt;="&amp;A98,Assumptions!$D$12:$D$111,"&gt;="&amp;A98,Assumptions!$I$12:$I$111,"Yes"),"",IFERROR(SUMIFS(Assumptions!$E$12:$E$111,Assumptions!$C$12:$C$111,"&lt;="&amp;A98,Assumptions!$D$12:$D$111,"&gt;="&amp;A98,Assumptions!$I$12:$I$111,"Yes"),""))))</f>
        <v/>
      </c>
      <c r="E98" s="14">
        <f>IF(A98="","",IF(COUNTIFS(Assumptions!$C$12:$C$111,"&lt;="&amp;A98,Assumptions!$D$12:$D$111,"&gt;="&amp;A98,Assumptions!$I$12:$I$111,"Yes")=0,Assumptions!$B$6,IF(COUNTIFS(Assumptions!$C$12:$C$111,"&lt;="&amp;A98,Assumptions!$D$12:$D$111,"&gt;="&amp;A98,Assumptions!$I$12:$I$111,"Yes",Assumptions!$F$12:$F$111,"&lt;&gt;")&lt;&gt;COUNTIFS(Assumptions!$C$12:$C$111,"&lt;="&amp;A98,Assumptions!$D$12:$D$111,"&gt;="&amp;A98,Assumptions!$I$12:$I$111,"Yes"),"",IFERROR(SUMIFS(Assumptions!$F$12:$F$111,Assumptions!$C$12:$C$111,"&lt;="&amp;A98,Assumptions!$D$12:$D$111,"&gt;="&amp;A98,Assumptions!$I$12:$I$111,"Yes"),""))))</f>
        <v/>
      </c>
      <c r="F98" s="14">
        <f>IF(A98="","",IF(COUNTIFS(Assumptions!$C$12:$C$111,"&lt;="&amp;A98,Assumptions!$D$12:$D$111,"&gt;="&amp;A98,Assumptions!$I$12:$I$111,"Yes")=0,Assumptions!$B$7,IF(COUNTIFS(Assumptions!$C$12:$C$111,"&lt;="&amp;A98,Assumptions!$D$12:$D$111,"&gt;="&amp;A98,Assumptions!$I$12:$I$111,"Yes",Assumptions!$G$12:$G$111,"&lt;&gt;")&lt;&gt;COUNTIFS(Assumptions!$C$12:$C$111,"&lt;="&amp;A98,Assumptions!$D$12:$D$111,"&gt;="&amp;A98,Assumptions!$I$12:$I$111,"Yes"),"",IFERROR(SUMIFS(Assumptions!$G$12:$G$111,Assumptions!$C$12:$C$111,"&lt;="&amp;A98,Assumptions!$D$12:$D$111,"&gt;="&amp;A98,Assumptions!$I$12:$I$111,"Yes"),""))))</f>
        <v/>
      </c>
      <c r="G98" s="14">
        <f>IF(A98="","",IF(COUNTIFS(Assumptions!$C$12:$C$111,"&lt;="&amp;A98,Assumptions!$D$12:$D$111,"&gt;="&amp;A98,Assumptions!$H$12:$H$111,"Yes",Assumptions!$I$12:$I$111,"Yes")&gt;0,"Yes","No"))</f>
        <v/>
      </c>
      <c r="H98" s="14">
        <f>IF(A98="","",IFERROR(SUMIFS(Bookings!$E$7:$E$156,Bookings!$C$7:$C$156,"&lt;="&amp;A98,Bookings!$D$7:$D$156,"&gt;"&amp;A98,Bookings!$G$7:$G$156,"Confirmed")+SUMIFS(Bookings!$E$7:$E$156,Bookings!$C$7:$C$156,"&lt;="&amp;A98,Bookings!$D$7:$D$156,"&gt;"&amp;A98,Bookings!$G$7:$G$156,"Tentative"),0))</f>
        <v/>
      </c>
      <c r="I98" s="14">
        <f>IF(A98="","",IFERROR(SUMIFS(Bookings!$F$7:$F$156,Bookings!$C$7:$C$156,"&lt;="&amp;A98,Bookings!$D$7:$D$156,"&gt;"&amp;A98,Bookings!$G$7:$G$156,"Confirmed")+SUMIFS(Bookings!$F$7:$F$156,Bookings!$C$7:$C$156,"&lt;="&amp;A98,Bookings!$D$7:$D$156,"&gt;"&amp;A98,Bookings!$G$7:$G$156,"Tentative"),0))</f>
        <v/>
      </c>
      <c r="J98" s="14">
        <f>IF(OR(A98="",D98=""),"",IFERROR(D98-H98,""))</f>
        <v/>
      </c>
      <c r="K98" s="14">
        <f>IF(OR(A98="",E98=""),"",IFERROR(E98-I98,""))</f>
        <v/>
      </c>
      <c r="L98" s="23">
        <f>IF(A98="","",IF(COUNTIFS(Assumptions!$C$12:$C$111,"&lt;="&amp;A98,Assumptions!$D$12:$D$111,"&gt;="&amp;A98,Assumptions!$I$12:$I$111,"Yes")&gt;1,"Check: rule overlap",IF(OR(D98="",E98="",F98=""),"Check: rule inputs",IF(OR(J98&lt;0,K98&lt;0),"Check: over capacity",IF(OR(J98=0,K98=0),"At limit",IF(G98="Yes","Arrival blackout","Open"))))))</f>
        <v/>
      </c>
    </row>
    <row r="99">
      <c r="A99" s="34">
        <f>IF(OR(Assumptions!$B$3="",Assumptions!$B$4="",ROW()-6&gt;Assumptions!$B$4),"",Assumptions!$B$3+ROW()-7)</f>
        <v/>
      </c>
      <c r="B99" s="20">
        <f>IF(A99="","",TEXT(A99,"ddd"))</f>
        <v/>
      </c>
      <c r="C99" s="20">
        <f>IF(A99="","",IF(COUNTIFS(Assumptions!$C$12:$C$111,"&lt;="&amp;A99,Assumptions!$D$12:$D$111,"&gt;="&amp;A99,Assumptions!$I$12:$I$111,"Yes")=0,"Standard",IF(COUNTIFS(Assumptions!$C$12:$C$111,"&lt;="&amp;A99,Assumptions!$D$12:$D$111,"&gt;="&amp;A99,Assumptions!$I$12:$I$111,"Yes")=1,"Holiday rule","Multiple rules")))</f>
        <v/>
      </c>
      <c r="D99" s="16">
        <f>IF(A99="","",IF(COUNTIFS(Assumptions!$C$12:$C$111,"&lt;="&amp;A99,Assumptions!$D$12:$D$111,"&gt;="&amp;A99,Assumptions!$I$12:$I$111,"Yes")=0,Assumptions!$B$5,IF(COUNTIFS(Assumptions!$C$12:$C$111,"&lt;="&amp;A99,Assumptions!$D$12:$D$111,"&gt;="&amp;A99,Assumptions!$I$12:$I$111,"Yes",Assumptions!$E$12:$E$111,"&lt;&gt;")&lt;&gt;COUNTIFS(Assumptions!$C$12:$C$111,"&lt;="&amp;A99,Assumptions!$D$12:$D$111,"&gt;="&amp;A99,Assumptions!$I$12:$I$111,"Yes"),"",IFERROR(SUMIFS(Assumptions!$E$12:$E$111,Assumptions!$C$12:$C$111,"&lt;="&amp;A99,Assumptions!$D$12:$D$111,"&gt;="&amp;A99,Assumptions!$I$12:$I$111,"Yes"),""))))</f>
        <v/>
      </c>
      <c r="E99" s="16">
        <f>IF(A99="","",IF(COUNTIFS(Assumptions!$C$12:$C$111,"&lt;="&amp;A99,Assumptions!$D$12:$D$111,"&gt;="&amp;A99,Assumptions!$I$12:$I$111,"Yes")=0,Assumptions!$B$6,IF(COUNTIFS(Assumptions!$C$12:$C$111,"&lt;="&amp;A99,Assumptions!$D$12:$D$111,"&gt;="&amp;A99,Assumptions!$I$12:$I$111,"Yes",Assumptions!$F$12:$F$111,"&lt;&gt;")&lt;&gt;COUNTIFS(Assumptions!$C$12:$C$111,"&lt;="&amp;A99,Assumptions!$D$12:$D$111,"&gt;="&amp;A99,Assumptions!$I$12:$I$111,"Yes"),"",IFERROR(SUMIFS(Assumptions!$F$12:$F$111,Assumptions!$C$12:$C$111,"&lt;="&amp;A99,Assumptions!$D$12:$D$111,"&gt;="&amp;A99,Assumptions!$I$12:$I$111,"Yes"),""))))</f>
        <v/>
      </c>
      <c r="F99" s="16">
        <f>IF(A99="","",IF(COUNTIFS(Assumptions!$C$12:$C$111,"&lt;="&amp;A99,Assumptions!$D$12:$D$111,"&gt;="&amp;A99,Assumptions!$I$12:$I$111,"Yes")=0,Assumptions!$B$7,IF(COUNTIFS(Assumptions!$C$12:$C$111,"&lt;="&amp;A99,Assumptions!$D$12:$D$111,"&gt;="&amp;A99,Assumptions!$I$12:$I$111,"Yes",Assumptions!$G$12:$G$111,"&lt;&gt;")&lt;&gt;COUNTIFS(Assumptions!$C$12:$C$111,"&lt;="&amp;A99,Assumptions!$D$12:$D$111,"&gt;="&amp;A99,Assumptions!$I$12:$I$111,"Yes"),"",IFERROR(SUMIFS(Assumptions!$G$12:$G$111,Assumptions!$C$12:$C$111,"&lt;="&amp;A99,Assumptions!$D$12:$D$111,"&gt;="&amp;A99,Assumptions!$I$12:$I$111,"Yes"),""))))</f>
        <v/>
      </c>
      <c r="G99" s="16">
        <f>IF(A99="","",IF(COUNTIFS(Assumptions!$C$12:$C$111,"&lt;="&amp;A99,Assumptions!$D$12:$D$111,"&gt;="&amp;A99,Assumptions!$H$12:$H$111,"Yes",Assumptions!$I$12:$I$111,"Yes")&gt;0,"Yes","No"))</f>
        <v/>
      </c>
      <c r="H99" s="16">
        <f>IF(A99="","",IFERROR(SUMIFS(Bookings!$E$7:$E$156,Bookings!$C$7:$C$156,"&lt;="&amp;A99,Bookings!$D$7:$D$156,"&gt;"&amp;A99,Bookings!$G$7:$G$156,"Confirmed")+SUMIFS(Bookings!$E$7:$E$156,Bookings!$C$7:$C$156,"&lt;="&amp;A99,Bookings!$D$7:$D$156,"&gt;"&amp;A99,Bookings!$G$7:$G$156,"Tentative"),0))</f>
        <v/>
      </c>
      <c r="I99" s="16">
        <f>IF(A99="","",IFERROR(SUMIFS(Bookings!$F$7:$F$156,Bookings!$C$7:$C$156,"&lt;="&amp;A99,Bookings!$D$7:$D$156,"&gt;"&amp;A99,Bookings!$G$7:$G$156,"Confirmed")+SUMIFS(Bookings!$F$7:$F$156,Bookings!$C$7:$C$156,"&lt;="&amp;A99,Bookings!$D$7:$D$156,"&gt;"&amp;A99,Bookings!$G$7:$G$156,"Tentative"),0))</f>
        <v/>
      </c>
      <c r="J99" s="16">
        <f>IF(OR(A99="",D99=""),"",IFERROR(D99-H99,""))</f>
        <v/>
      </c>
      <c r="K99" s="16">
        <f>IF(OR(A99="",E99=""),"",IFERROR(E99-I99,""))</f>
        <v/>
      </c>
      <c r="L99" s="21">
        <f>IF(A99="","",IF(COUNTIFS(Assumptions!$C$12:$C$111,"&lt;="&amp;A99,Assumptions!$D$12:$D$111,"&gt;="&amp;A99,Assumptions!$I$12:$I$111,"Yes")&gt;1,"Check: rule overlap",IF(OR(D99="",E99="",F99=""),"Check: rule inputs",IF(OR(J99&lt;0,K99&lt;0),"Check: over capacity",IF(OR(J99=0,K99=0),"At limit",IF(G99="Yes","Arrival blackout","Open"))))))</f>
        <v/>
      </c>
    </row>
    <row r="100">
      <c r="A100" s="33">
        <f>IF(OR(Assumptions!$B$3="",Assumptions!$B$4="",ROW()-6&gt;Assumptions!$B$4),"",Assumptions!$B$3+ROW()-7)</f>
        <v/>
      </c>
      <c r="B100" s="22">
        <f>IF(A100="","",TEXT(A100,"ddd"))</f>
        <v/>
      </c>
      <c r="C100" s="22">
        <f>IF(A100="","",IF(COUNTIFS(Assumptions!$C$12:$C$111,"&lt;="&amp;A100,Assumptions!$D$12:$D$111,"&gt;="&amp;A100,Assumptions!$I$12:$I$111,"Yes")=0,"Standard",IF(COUNTIFS(Assumptions!$C$12:$C$111,"&lt;="&amp;A100,Assumptions!$D$12:$D$111,"&gt;="&amp;A100,Assumptions!$I$12:$I$111,"Yes")=1,"Holiday rule","Multiple rules")))</f>
        <v/>
      </c>
      <c r="D100" s="14">
        <f>IF(A100="","",IF(COUNTIFS(Assumptions!$C$12:$C$111,"&lt;="&amp;A100,Assumptions!$D$12:$D$111,"&gt;="&amp;A100,Assumptions!$I$12:$I$111,"Yes")=0,Assumptions!$B$5,IF(COUNTIFS(Assumptions!$C$12:$C$111,"&lt;="&amp;A100,Assumptions!$D$12:$D$111,"&gt;="&amp;A100,Assumptions!$I$12:$I$111,"Yes",Assumptions!$E$12:$E$111,"&lt;&gt;")&lt;&gt;COUNTIFS(Assumptions!$C$12:$C$111,"&lt;="&amp;A100,Assumptions!$D$12:$D$111,"&gt;="&amp;A100,Assumptions!$I$12:$I$111,"Yes"),"",IFERROR(SUMIFS(Assumptions!$E$12:$E$111,Assumptions!$C$12:$C$111,"&lt;="&amp;A100,Assumptions!$D$12:$D$111,"&gt;="&amp;A100,Assumptions!$I$12:$I$111,"Yes"),""))))</f>
        <v/>
      </c>
      <c r="E100" s="14">
        <f>IF(A100="","",IF(COUNTIFS(Assumptions!$C$12:$C$111,"&lt;="&amp;A100,Assumptions!$D$12:$D$111,"&gt;="&amp;A100,Assumptions!$I$12:$I$111,"Yes")=0,Assumptions!$B$6,IF(COUNTIFS(Assumptions!$C$12:$C$111,"&lt;="&amp;A100,Assumptions!$D$12:$D$111,"&gt;="&amp;A100,Assumptions!$I$12:$I$111,"Yes",Assumptions!$F$12:$F$111,"&lt;&gt;")&lt;&gt;COUNTIFS(Assumptions!$C$12:$C$111,"&lt;="&amp;A100,Assumptions!$D$12:$D$111,"&gt;="&amp;A100,Assumptions!$I$12:$I$111,"Yes"),"",IFERROR(SUMIFS(Assumptions!$F$12:$F$111,Assumptions!$C$12:$C$111,"&lt;="&amp;A100,Assumptions!$D$12:$D$111,"&gt;="&amp;A100,Assumptions!$I$12:$I$111,"Yes"),""))))</f>
        <v/>
      </c>
      <c r="F100" s="14">
        <f>IF(A100="","",IF(COUNTIFS(Assumptions!$C$12:$C$111,"&lt;="&amp;A100,Assumptions!$D$12:$D$111,"&gt;="&amp;A100,Assumptions!$I$12:$I$111,"Yes")=0,Assumptions!$B$7,IF(COUNTIFS(Assumptions!$C$12:$C$111,"&lt;="&amp;A100,Assumptions!$D$12:$D$111,"&gt;="&amp;A100,Assumptions!$I$12:$I$111,"Yes",Assumptions!$G$12:$G$111,"&lt;&gt;")&lt;&gt;COUNTIFS(Assumptions!$C$12:$C$111,"&lt;="&amp;A100,Assumptions!$D$12:$D$111,"&gt;="&amp;A100,Assumptions!$I$12:$I$111,"Yes"),"",IFERROR(SUMIFS(Assumptions!$G$12:$G$111,Assumptions!$C$12:$C$111,"&lt;="&amp;A100,Assumptions!$D$12:$D$111,"&gt;="&amp;A100,Assumptions!$I$12:$I$111,"Yes"),""))))</f>
        <v/>
      </c>
      <c r="G100" s="14">
        <f>IF(A100="","",IF(COUNTIFS(Assumptions!$C$12:$C$111,"&lt;="&amp;A100,Assumptions!$D$12:$D$111,"&gt;="&amp;A100,Assumptions!$H$12:$H$111,"Yes",Assumptions!$I$12:$I$111,"Yes")&gt;0,"Yes","No"))</f>
        <v/>
      </c>
      <c r="H100" s="14">
        <f>IF(A100="","",IFERROR(SUMIFS(Bookings!$E$7:$E$156,Bookings!$C$7:$C$156,"&lt;="&amp;A100,Bookings!$D$7:$D$156,"&gt;"&amp;A100,Bookings!$G$7:$G$156,"Confirmed")+SUMIFS(Bookings!$E$7:$E$156,Bookings!$C$7:$C$156,"&lt;="&amp;A100,Bookings!$D$7:$D$156,"&gt;"&amp;A100,Bookings!$G$7:$G$156,"Tentative"),0))</f>
        <v/>
      </c>
      <c r="I100" s="14">
        <f>IF(A100="","",IFERROR(SUMIFS(Bookings!$F$7:$F$156,Bookings!$C$7:$C$156,"&lt;="&amp;A100,Bookings!$D$7:$D$156,"&gt;"&amp;A100,Bookings!$G$7:$G$156,"Confirmed")+SUMIFS(Bookings!$F$7:$F$156,Bookings!$C$7:$C$156,"&lt;="&amp;A100,Bookings!$D$7:$D$156,"&gt;"&amp;A100,Bookings!$G$7:$G$156,"Tentative"),0))</f>
        <v/>
      </c>
      <c r="J100" s="14">
        <f>IF(OR(A100="",D100=""),"",IFERROR(D100-H100,""))</f>
        <v/>
      </c>
      <c r="K100" s="14">
        <f>IF(OR(A100="",E100=""),"",IFERROR(E100-I100,""))</f>
        <v/>
      </c>
      <c r="L100" s="23">
        <f>IF(A100="","",IF(COUNTIFS(Assumptions!$C$12:$C$111,"&lt;="&amp;A100,Assumptions!$D$12:$D$111,"&gt;="&amp;A100,Assumptions!$I$12:$I$111,"Yes")&gt;1,"Check: rule overlap",IF(OR(D100="",E100="",F100=""),"Check: rule inputs",IF(OR(J100&lt;0,K100&lt;0),"Check: over capacity",IF(OR(J100=0,K100=0),"At limit",IF(G100="Yes","Arrival blackout","Open"))))))</f>
        <v/>
      </c>
    </row>
    <row r="101">
      <c r="A101" s="34">
        <f>IF(OR(Assumptions!$B$3="",Assumptions!$B$4="",ROW()-6&gt;Assumptions!$B$4),"",Assumptions!$B$3+ROW()-7)</f>
        <v/>
      </c>
      <c r="B101" s="20">
        <f>IF(A101="","",TEXT(A101,"ddd"))</f>
        <v/>
      </c>
      <c r="C101" s="20">
        <f>IF(A101="","",IF(COUNTIFS(Assumptions!$C$12:$C$111,"&lt;="&amp;A101,Assumptions!$D$12:$D$111,"&gt;="&amp;A101,Assumptions!$I$12:$I$111,"Yes")=0,"Standard",IF(COUNTIFS(Assumptions!$C$12:$C$111,"&lt;="&amp;A101,Assumptions!$D$12:$D$111,"&gt;="&amp;A101,Assumptions!$I$12:$I$111,"Yes")=1,"Holiday rule","Multiple rules")))</f>
        <v/>
      </c>
      <c r="D101" s="16">
        <f>IF(A101="","",IF(COUNTIFS(Assumptions!$C$12:$C$111,"&lt;="&amp;A101,Assumptions!$D$12:$D$111,"&gt;="&amp;A101,Assumptions!$I$12:$I$111,"Yes")=0,Assumptions!$B$5,IF(COUNTIFS(Assumptions!$C$12:$C$111,"&lt;="&amp;A101,Assumptions!$D$12:$D$111,"&gt;="&amp;A101,Assumptions!$I$12:$I$111,"Yes",Assumptions!$E$12:$E$111,"&lt;&gt;")&lt;&gt;COUNTIFS(Assumptions!$C$12:$C$111,"&lt;="&amp;A101,Assumptions!$D$12:$D$111,"&gt;="&amp;A101,Assumptions!$I$12:$I$111,"Yes"),"",IFERROR(SUMIFS(Assumptions!$E$12:$E$111,Assumptions!$C$12:$C$111,"&lt;="&amp;A101,Assumptions!$D$12:$D$111,"&gt;="&amp;A101,Assumptions!$I$12:$I$111,"Yes"),""))))</f>
        <v/>
      </c>
      <c r="E101" s="16">
        <f>IF(A101="","",IF(COUNTIFS(Assumptions!$C$12:$C$111,"&lt;="&amp;A101,Assumptions!$D$12:$D$111,"&gt;="&amp;A101,Assumptions!$I$12:$I$111,"Yes")=0,Assumptions!$B$6,IF(COUNTIFS(Assumptions!$C$12:$C$111,"&lt;="&amp;A101,Assumptions!$D$12:$D$111,"&gt;="&amp;A101,Assumptions!$I$12:$I$111,"Yes",Assumptions!$F$12:$F$111,"&lt;&gt;")&lt;&gt;COUNTIFS(Assumptions!$C$12:$C$111,"&lt;="&amp;A101,Assumptions!$D$12:$D$111,"&gt;="&amp;A101,Assumptions!$I$12:$I$111,"Yes"),"",IFERROR(SUMIFS(Assumptions!$F$12:$F$111,Assumptions!$C$12:$C$111,"&lt;="&amp;A101,Assumptions!$D$12:$D$111,"&gt;="&amp;A101,Assumptions!$I$12:$I$111,"Yes"),""))))</f>
        <v/>
      </c>
      <c r="F101" s="16">
        <f>IF(A101="","",IF(COUNTIFS(Assumptions!$C$12:$C$111,"&lt;="&amp;A101,Assumptions!$D$12:$D$111,"&gt;="&amp;A101,Assumptions!$I$12:$I$111,"Yes")=0,Assumptions!$B$7,IF(COUNTIFS(Assumptions!$C$12:$C$111,"&lt;="&amp;A101,Assumptions!$D$12:$D$111,"&gt;="&amp;A101,Assumptions!$I$12:$I$111,"Yes",Assumptions!$G$12:$G$111,"&lt;&gt;")&lt;&gt;COUNTIFS(Assumptions!$C$12:$C$111,"&lt;="&amp;A101,Assumptions!$D$12:$D$111,"&gt;="&amp;A101,Assumptions!$I$12:$I$111,"Yes"),"",IFERROR(SUMIFS(Assumptions!$G$12:$G$111,Assumptions!$C$12:$C$111,"&lt;="&amp;A101,Assumptions!$D$12:$D$111,"&gt;="&amp;A101,Assumptions!$I$12:$I$111,"Yes"),""))))</f>
        <v/>
      </c>
      <c r="G101" s="16">
        <f>IF(A101="","",IF(COUNTIFS(Assumptions!$C$12:$C$111,"&lt;="&amp;A101,Assumptions!$D$12:$D$111,"&gt;="&amp;A101,Assumptions!$H$12:$H$111,"Yes",Assumptions!$I$12:$I$111,"Yes")&gt;0,"Yes","No"))</f>
        <v/>
      </c>
      <c r="H101" s="16">
        <f>IF(A101="","",IFERROR(SUMIFS(Bookings!$E$7:$E$156,Bookings!$C$7:$C$156,"&lt;="&amp;A101,Bookings!$D$7:$D$156,"&gt;"&amp;A101,Bookings!$G$7:$G$156,"Confirmed")+SUMIFS(Bookings!$E$7:$E$156,Bookings!$C$7:$C$156,"&lt;="&amp;A101,Bookings!$D$7:$D$156,"&gt;"&amp;A101,Bookings!$G$7:$G$156,"Tentative"),0))</f>
        <v/>
      </c>
      <c r="I101" s="16">
        <f>IF(A101="","",IFERROR(SUMIFS(Bookings!$F$7:$F$156,Bookings!$C$7:$C$156,"&lt;="&amp;A101,Bookings!$D$7:$D$156,"&gt;"&amp;A101,Bookings!$G$7:$G$156,"Confirmed")+SUMIFS(Bookings!$F$7:$F$156,Bookings!$C$7:$C$156,"&lt;="&amp;A101,Bookings!$D$7:$D$156,"&gt;"&amp;A101,Bookings!$G$7:$G$156,"Tentative"),0))</f>
        <v/>
      </c>
      <c r="J101" s="16">
        <f>IF(OR(A101="",D101=""),"",IFERROR(D101-H101,""))</f>
        <v/>
      </c>
      <c r="K101" s="16">
        <f>IF(OR(A101="",E101=""),"",IFERROR(E101-I101,""))</f>
        <v/>
      </c>
      <c r="L101" s="21">
        <f>IF(A101="","",IF(COUNTIFS(Assumptions!$C$12:$C$111,"&lt;="&amp;A101,Assumptions!$D$12:$D$111,"&gt;="&amp;A101,Assumptions!$I$12:$I$111,"Yes")&gt;1,"Check: rule overlap",IF(OR(D101="",E101="",F101=""),"Check: rule inputs",IF(OR(J101&lt;0,K101&lt;0),"Check: over capacity",IF(OR(J101=0,K101=0),"At limit",IF(G101="Yes","Arrival blackout","Open"))))))</f>
        <v/>
      </c>
    </row>
    <row r="102">
      <c r="A102" s="33">
        <f>IF(OR(Assumptions!$B$3="",Assumptions!$B$4="",ROW()-6&gt;Assumptions!$B$4),"",Assumptions!$B$3+ROW()-7)</f>
        <v/>
      </c>
      <c r="B102" s="22">
        <f>IF(A102="","",TEXT(A102,"ddd"))</f>
        <v/>
      </c>
      <c r="C102" s="22">
        <f>IF(A102="","",IF(COUNTIFS(Assumptions!$C$12:$C$111,"&lt;="&amp;A102,Assumptions!$D$12:$D$111,"&gt;="&amp;A102,Assumptions!$I$12:$I$111,"Yes")=0,"Standard",IF(COUNTIFS(Assumptions!$C$12:$C$111,"&lt;="&amp;A102,Assumptions!$D$12:$D$111,"&gt;="&amp;A102,Assumptions!$I$12:$I$111,"Yes")=1,"Holiday rule","Multiple rules")))</f>
        <v/>
      </c>
      <c r="D102" s="14">
        <f>IF(A102="","",IF(COUNTIFS(Assumptions!$C$12:$C$111,"&lt;="&amp;A102,Assumptions!$D$12:$D$111,"&gt;="&amp;A102,Assumptions!$I$12:$I$111,"Yes")=0,Assumptions!$B$5,IF(COUNTIFS(Assumptions!$C$12:$C$111,"&lt;="&amp;A102,Assumptions!$D$12:$D$111,"&gt;="&amp;A102,Assumptions!$I$12:$I$111,"Yes",Assumptions!$E$12:$E$111,"&lt;&gt;")&lt;&gt;COUNTIFS(Assumptions!$C$12:$C$111,"&lt;="&amp;A102,Assumptions!$D$12:$D$111,"&gt;="&amp;A102,Assumptions!$I$12:$I$111,"Yes"),"",IFERROR(SUMIFS(Assumptions!$E$12:$E$111,Assumptions!$C$12:$C$111,"&lt;="&amp;A102,Assumptions!$D$12:$D$111,"&gt;="&amp;A102,Assumptions!$I$12:$I$111,"Yes"),""))))</f>
        <v/>
      </c>
      <c r="E102" s="14">
        <f>IF(A102="","",IF(COUNTIFS(Assumptions!$C$12:$C$111,"&lt;="&amp;A102,Assumptions!$D$12:$D$111,"&gt;="&amp;A102,Assumptions!$I$12:$I$111,"Yes")=0,Assumptions!$B$6,IF(COUNTIFS(Assumptions!$C$12:$C$111,"&lt;="&amp;A102,Assumptions!$D$12:$D$111,"&gt;="&amp;A102,Assumptions!$I$12:$I$111,"Yes",Assumptions!$F$12:$F$111,"&lt;&gt;")&lt;&gt;COUNTIFS(Assumptions!$C$12:$C$111,"&lt;="&amp;A102,Assumptions!$D$12:$D$111,"&gt;="&amp;A102,Assumptions!$I$12:$I$111,"Yes"),"",IFERROR(SUMIFS(Assumptions!$F$12:$F$111,Assumptions!$C$12:$C$111,"&lt;="&amp;A102,Assumptions!$D$12:$D$111,"&gt;="&amp;A102,Assumptions!$I$12:$I$111,"Yes"),""))))</f>
        <v/>
      </c>
      <c r="F102" s="14">
        <f>IF(A102="","",IF(COUNTIFS(Assumptions!$C$12:$C$111,"&lt;="&amp;A102,Assumptions!$D$12:$D$111,"&gt;="&amp;A102,Assumptions!$I$12:$I$111,"Yes")=0,Assumptions!$B$7,IF(COUNTIFS(Assumptions!$C$12:$C$111,"&lt;="&amp;A102,Assumptions!$D$12:$D$111,"&gt;="&amp;A102,Assumptions!$I$12:$I$111,"Yes",Assumptions!$G$12:$G$111,"&lt;&gt;")&lt;&gt;COUNTIFS(Assumptions!$C$12:$C$111,"&lt;="&amp;A102,Assumptions!$D$12:$D$111,"&gt;="&amp;A102,Assumptions!$I$12:$I$111,"Yes"),"",IFERROR(SUMIFS(Assumptions!$G$12:$G$111,Assumptions!$C$12:$C$111,"&lt;="&amp;A102,Assumptions!$D$12:$D$111,"&gt;="&amp;A102,Assumptions!$I$12:$I$111,"Yes"),""))))</f>
        <v/>
      </c>
      <c r="G102" s="14">
        <f>IF(A102="","",IF(COUNTIFS(Assumptions!$C$12:$C$111,"&lt;="&amp;A102,Assumptions!$D$12:$D$111,"&gt;="&amp;A102,Assumptions!$H$12:$H$111,"Yes",Assumptions!$I$12:$I$111,"Yes")&gt;0,"Yes","No"))</f>
        <v/>
      </c>
      <c r="H102" s="14">
        <f>IF(A102="","",IFERROR(SUMIFS(Bookings!$E$7:$E$156,Bookings!$C$7:$C$156,"&lt;="&amp;A102,Bookings!$D$7:$D$156,"&gt;"&amp;A102,Bookings!$G$7:$G$156,"Confirmed")+SUMIFS(Bookings!$E$7:$E$156,Bookings!$C$7:$C$156,"&lt;="&amp;A102,Bookings!$D$7:$D$156,"&gt;"&amp;A102,Bookings!$G$7:$G$156,"Tentative"),0))</f>
        <v/>
      </c>
      <c r="I102" s="14">
        <f>IF(A102="","",IFERROR(SUMIFS(Bookings!$F$7:$F$156,Bookings!$C$7:$C$156,"&lt;="&amp;A102,Bookings!$D$7:$D$156,"&gt;"&amp;A102,Bookings!$G$7:$G$156,"Confirmed")+SUMIFS(Bookings!$F$7:$F$156,Bookings!$C$7:$C$156,"&lt;="&amp;A102,Bookings!$D$7:$D$156,"&gt;"&amp;A102,Bookings!$G$7:$G$156,"Tentative"),0))</f>
        <v/>
      </c>
      <c r="J102" s="14">
        <f>IF(OR(A102="",D102=""),"",IFERROR(D102-H102,""))</f>
        <v/>
      </c>
      <c r="K102" s="14">
        <f>IF(OR(A102="",E102=""),"",IFERROR(E102-I102,""))</f>
        <v/>
      </c>
      <c r="L102" s="23">
        <f>IF(A102="","",IF(COUNTIFS(Assumptions!$C$12:$C$111,"&lt;="&amp;A102,Assumptions!$D$12:$D$111,"&gt;="&amp;A102,Assumptions!$I$12:$I$111,"Yes")&gt;1,"Check: rule overlap",IF(OR(D102="",E102="",F102=""),"Check: rule inputs",IF(OR(J102&lt;0,K102&lt;0),"Check: over capacity",IF(OR(J102=0,K102=0),"At limit",IF(G102="Yes","Arrival blackout","Open"))))))</f>
        <v/>
      </c>
    </row>
    <row r="103">
      <c r="A103" s="34">
        <f>IF(OR(Assumptions!$B$3="",Assumptions!$B$4="",ROW()-6&gt;Assumptions!$B$4),"",Assumptions!$B$3+ROW()-7)</f>
        <v/>
      </c>
      <c r="B103" s="20">
        <f>IF(A103="","",TEXT(A103,"ddd"))</f>
        <v/>
      </c>
      <c r="C103" s="20">
        <f>IF(A103="","",IF(COUNTIFS(Assumptions!$C$12:$C$111,"&lt;="&amp;A103,Assumptions!$D$12:$D$111,"&gt;="&amp;A103,Assumptions!$I$12:$I$111,"Yes")=0,"Standard",IF(COUNTIFS(Assumptions!$C$12:$C$111,"&lt;="&amp;A103,Assumptions!$D$12:$D$111,"&gt;="&amp;A103,Assumptions!$I$12:$I$111,"Yes")=1,"Holiday rule","Multiple rules")))</f>
        <v/>
      </c>
      <c r="D103" s="16">
        <f>IF(A103="","",IF(COUNTIFS(Assumptions!$C$12:$C$111,"&lt;="&amp;A103,Assumptions!$D$12:$D$111,"&gt;="&amp;A103,Assumptions!$I$12:$I$111,"Yes")=0,Assumptions!$B$5,IF(COUNTIFS(Assumptions!$C$12:$C$111,"&lt;="&amp;A103,Assumptions!$D$12:$D$111,"&gt;="&amp;A103,Assumptions!$I$12:$I$111,"Yes",Assumptions!$E$12:$E$111,"&lt;&gt;")&lt;&gt;COUNTIFS(Assumptions!$C$12:$C$111,"&lt;="&amp;A103,Assumptions!$D$12:$D$111,"&gt;="&amp;A103,Assumptions!$I$12:$I$111,"Yes"),"",IFERROR(SUMIFS(Assumptions!$E$12:$E$111,Assumptions!$C$12:$C$111,"&lt;="&amp;A103,Assumptions!$D$12:$D$111,"&gt;="&amp;A103,Assumptions!$I$12:$I$111,"Yes"),""))))</f>
        <v/>
      </c>
      <c r="E103" s="16">
        <f>IF(A103="","",IF(COUNTIFS(Assumptions!$C$12:$C$111,"&lt;="&amp;A103,Assumptions!$D$12:$D$111,"&gt;="&amp;A103,Assumptions!$I$12:$I$111,"Yes")=0,Assumptions!$B$6,IF(COUNTIFS(Assumptions!$C$12:$C$111,"&lt;="&amp;A103,Assumptions!$D$12:$D$111,"&gt;="&amp;A103,Assumptions!$I$12:$I$111,"Yes",Assumptions!$F$12:$F$111,"&lt;&gt;")&lt;&gt;COUNTIFS(Assumptions!$C$12:$C$111,"&lt;="&amp;A103,Assumptions!$D$12:$D$111,"&gt;="&amp;A103,Assumptions!$I$12:$I$111,"Yes"),"",IFERROR(SUMIFS(Assumptions!$F$12:$F$111,Assumptions!$C$12:$C$111,"&lt;="&amp;A103,Assumptions!$D$12:$D$111,"&gt;="&amp;A103,Assumptions!$I$12:$I$111,"Yes"),""))))</f>
        <v/>
      </c>
      <c r="F103" s="16">
        <f>IF(A103="","",IF(COUNTIFS(Assumptions!$C$12:$C$111,"&lt;="&amp;A103,Assumptions!$D$12:$D$111,"&gt;="&amp;A103,Assumptions!$I$12:$I$111,"Yes")=0,Assumptions!$B$7,IF(COUNTIFS(Assumptions!$C$12:$C$111,"&lt;="&amp;A103,Assumptions!$D$12:$D$111,"&gt;="&amp;A103,Assumptions!$I$12:$I$111,"Yes",Assumptions!$G$12:$G$111,"&lt;&gt;")&lt;&gt;COUNTIFS(Assumptions!$C$12:$C$111,"&lt;="&amp;A103,Assumptions!$D$12:$D$111,"&gt;="&amp;A103,Assumptions!$I$12:$I$111,"Yes"),"",IFERROR(SUMIFS(Assumptions!$G$12:$G$111,Assumptions!$C$12:$C$111,"&lt;="&amp;A103,Assumptions!$D$12:$D$111,"&gt;="&amp;A103,Assumptions!$I$12:$I$111,"Yes"),""))))</f>
        <v/>
      </c>
      <c r="G103" s="16">
        <f>IF(A103="","",IF(COUNTIFS(Assumptions!$C$12:$C$111,"&lt;="&amp;A103,Assumptions!$D$12:$D$111,"&gt;="&amp;A103,Assumptions!$H$12:$H$111,"Yes",Assumptions!$I$12:$I$111,"Yes")&gt;0,"Yes","No"))</f>
        <v/>
      </c>
      <c r="H103" s="16">
        <f>IF(A103="","",IFERROR(SUMIFS(Bookings!$E$7:$E$156,Bookings!$C$7:$C$156,"&lt;="&amp;A103,Bookings!$D$7:$D$156,"&gt;"&amp;A103,Bookings!$G$7:$G$156,"Confirmed")+SUMIFS(Bookings!$E$7:$E$156,Bookings!$C$7:$C$156,"&lt;="&amp;A103,Bookings!$D$7:$D$156,"&gt;"&amp;A103,Bookings!$G$7:$G$156,"Tentative"),0))</f>
        <v/>
      </c>
      <c r="I103" s="16">
        <f>IF(A103="","",IFERROR(SUMIFS(Bookings!$F$7:$F$156,Bookings!$C$7:$C$156,"&lt;="&amp;A103,Bookings!$D$7:$D$156,"&gt;"&amp;A103,Bookings!$G$7:$G$156,"Confirmed")+SUMIFS(Bookings!$F$7:$F$156,Bookings!$C$7:$C$156,"&lt;="&amp;A103,Bookings!$D$7:$D$156,"&gt;"&amp;A103,Bookings!$G$7:$G$156,"Tentative"),0))</f>
        <v/>
      </c>
      <c r="J103" s="16">
        <f>IF(OR(A103="",D103=""),"",IFERROR(D103-H103,""))</f>
        <v/>
      </c>
      <c r="K103" s="16">
        <f>IF(OR(A103="",E103=""),"",IFERROR(E103-I103,""))</f>
        <v/>
      </c>
      <c r="L103" s="21">
        <f>IF(A103="","",IF(COUNTIFS(Assumptions!$C$12:$C$111,"&lt;="&amp;A103,Assumptions!$D$12:$D$111,"&gt;="&amp;A103,Assumptions!$I$12:$I$111,"Yes")&gt;1,"Check: rule overlap",IF(OR(D103="",E103="",F103=""),"Check: rule inputs",IF(OR(J103&lt;0,K103&lt;0),"Check: over capacity",IF(OR(J103=0,K103=0),"At limit",IF(G103="Yes","Arrival blackout","Open"))))))</f>
        <v/>
      </c>
    </row>
    <row r="104">
      <c r="A104" s="33">
        <f>IF(OR(Assumptions!$B$3="",Assumptions!$B$4="",ROW()-6&gt;Assumptions!$B$4),"",Assumptions!$B$3+ROW()-7)</f>
        <v/>
      </c>
      <c r="B104" s="22">
        <f>IF(A104="","",TEXT(A104,"ddd"))</f>
        <v/>
      </c>
      <c r="C104" s="22">
        <f>IF(A104="","",IF(COUNTIFS(Assumptions!$C$12:$C$111,"&lt;="&amp;A104,Assumptions!$D$12:$D$111,"&gt;="&amp;A104,Assumptions!$I$12:$I$111,"Yes")=0,"Standard",IF(COUNTIFS(Assumptions!$C$12:$C$111,"&lt;="&amp;A104,Assumptions!$D$12:$D$111,"&gt;="&amp;A104,Assumptions!$I$12:$I$111,"Yes")=1,"Holiday rule","Multiple rules")))</f>
        <v/>
      </c>
      <c r="D104" s="14">
        <f>IF(A104="","",IF(COUNTIFS(Assumptions!$C$12:$C$111,"&lt;="&amp;A104,Assumptions!$D$12:$D$111,"&gt;="&amp;A104,Assumptions!$I$12:$I$111,"Yes")=0,Assumptions!$B$5,IF(COUNTIFS(Assumptions!$C$12:$C$111,"&lt;="&amp;A104,Assumptions!$D$12:$D$111,"&gt;="&amp;A104,Assumptions!$I$12:$I$111,"Yes",Assumptions!$E$12:$E$111,"&lt;&gt;")&lt;&gt;COUNTIFS(Assumptions!$C$12:$C$111,"&lt;="&amp;A104,Assumptions!$D$12:$D$111,"&gt;="&amp;A104,Assumptions!$I$12:$I$111,"Yes"),"",IFERROR(SUMIFS(Assumptions!$E$12:$E$111,Assumptions!$C$12:$C$111,"&lt;="&amp;A104,Assumptions!$D$12:$D$111,"&gt;="&amp;A104,Assumptions!$I$12:$I$111,"Yes"),""))))</f>
        <v/>
      </c>
      <c r="E104" s="14">
        <f>IF(A104="","",IF(COUNTIFS(Assumptions!$C$12:$C$111,"&lt;="&amp;A104,Assumptions!$D$12:$D$111,"&gt;="&amp;A104,Assumptions!$I$12:$I$111,"Yes")=0,Assumptions!$B$6,IF(COUNTIFS(Assumptions!$C$12:$C$111,"&lt;="&amp;A104,Assumptions!$D$12:$D$111,"&gt;="&amp;A104,Assumptions!$I$12:$I$111,"Yes",Assumptions!$F$12:$F$111,"&lt;&gt;")&lt;&gt;COUNTIFS(Assumptions!$C$12:$C$111,"&lt;="&amp;A104,Assumptions!$D$12:$D$111,"&gt;="&amp;A104,Assumptions!$I$12:$I$111,"Yes"),"",IFERROR(SUMIFS(Assumptions!$F$12:$F$111,Assumptions!$C$12:$C$111,"&lt;="&amp;A104,Assumptions!$D$12:$D$111,"&gt;="&amp;A104,Assumptions!$I$12:$I$111,"Yes"),""))))</f>
        <v/>
      </c>
      <c r="F104" s="14">
        <f>IF(A104="","",IF(COUNTIFS(Assumptions!$C$12:$C$111,"&lt;="&amp;A104,Assumptions!$D$12:$D$111,"&gt;="&amp;A104,Assumptions!$I$12:$I$111,"Yes")=0,Assumptions!$B$7,IF(COUNTIFS(Assumptions!$C$12:$C$111,"&lt;="&amp;A104,Assumptions!$D$12:$D$111,"&gt;="&amp;A104,Assumptions!$I$12:$I$111,"Yes",Assumptions!$G$12:$G$111,"&lt;&gt;")&lt;&gt;COUNTIFS(Assumptions!$C$12:$C$111,"&lt;="&amp;A104,Assumptions!$D$12:$D$111,"&gt;="&amp;A104,Assumptions!$I$12:$I$111,"Yes"),"",IFERROR(SUMIFS(Assumptions!$G$12:$G$111,Assumptions!$C$12:$C$111,"&lt;="&amp;A104,Assumptions!$D$12:$D$111,"&gt;="&amp;A104,Assumptions!$I$12:$I$111,"Yes"),""))))</f>
        <v/>
      </c>
      <c r="G104" s="14">
        <f>IF(A104="","",IF(COUNTIFS(Assumptions!$C$12:$C$111,"&lt;="&amp;A104,Assumptions!$D$12:$D$111,"&gt;="&amp;A104,Assumptions!$H$12:$H$111,"Yes",Assumptions!$I$12:$I$111,"Yes")&gt;0,"Yes","No"))</f>
        <v/>
      </c>
      <c r="H104" s="14">
        <f>IF(A104="","",IFERROR(SUMIFS(Bookings!$E$7:$E$156,Bookings!$C$7:$C$156,"&lt;="&amp;A104,Bookings!$D$7:$D$156,"&gt;"&amp;A104,Bookings!$G$7:$G$156,"Confirmed")+SUMIFS(Bookings!$E$7:$E$156,Bookings!$C$7:$C$156,"&lt;="&amp;A104,Bookings!$D$7:$D$156,"&gt;"&amp;A104,Bookings!$G$7:$G$156,"Tentative"),0))</f>
        <v/>
      </c>
      <c r="I104" s="14">
        <f>IF(A104="","",IFERROR(SUMIFS(Bookings!$F$7:$F$156,Bookings!$C$7:$C$156,"&lt;="&amp;A104,Bookings!$D$7:$D$156,"&gt;"&amp;A104,Bookings!$G$7:$G$156,"Confirmed")+SUMIFS(Bookings!$F$7:$F$156,Bookings!$C$7:$C$156,"&lt;="&amp;A104,Bookings!$D$7:$D$156,"&gt;"&amp;A104,Bookings!$G$7:$G$156,"Tentative"),0))</f>
        <v/>
      </c>
      <c r="J104" s="14">
        <f>IF(OR(A104="",D104=""),"",IFERROR(D104-H104,""))</f>
        <v/>
      </c>
      <c r="K104" s="14">
        <f>IF(OR(A104="",E104=""),"",IFERROR(E104-I104,""))</f>
        <v/>
      </c>
      <c r="L104" s="23">
        <f>IF(A104="","",IF(COUNTIFS(Assumptions!$C$12:$C$111,"&lt;="&amp;A104,Assumptions!$D$12:$D$111,"&gt;="&amp;A104,Assumptions!$I$12:$I$111,"Yes")&gt;1,"Check: rule overlap",IF(OR(D104="",E104="",F104=""),"Check: rule inputs",IF(OR(J104&lt;0,K104&lt;0),"Check: over capacity",IF(OR(J104=0,K104=0),"At limit",IF(G104="Yes","Arrival blackout","Open"))))))</f>
        <v/>
      </c>
    </row>
    <row r="105">
      <c r="A105" s="34">
        <f>IF(OR(Assumptions!$B$3="",Assumptions!$B$4="",ROW()-6&gt;Assumptions!$B$4),"",Assumptions!$B$3+ROW()-7)</f>
        <v/>
      </c>
      <c r="B105" s="20">
        <f>IF(A105="","",TEXT(A105,"ddd"))</f>
        <v/>
      </c>
      <c r="C105" s="20">
        <f>IF(A105="","",IF(COUNTIFS(Assumptions!$C$12:$C$111,"&lt;="&amp;A105,Assumptions!$D$12:$D$111,"&gt;="&amp;A105,Assumptions!$I$12:$I$111,"Yes")=0,"Standard",IF(COUNTIFS(Assumptions!$C$12:$C$111,"&lt;="&amp;A105,Assumptions!$D$12:$D$111,"&gt;="&amp;A105,Assumptions!$I$12:$I$111,"Yes")=1,"Holiday rule","Multiple rules")))</f>
        <v/>
      </c>
      <c r="D105" s="16">
        <f>IF(A105="","",IF(COUNTIFS(Assumptions!$C$12:$C$111,"&lt;="&amp;A105,Assumptions!$D$12:$D$111,"&gt;="&amp;A105,Assumptions!$I$12:$I$111,"Yes")=0,Assumptions!$B$5,IF(COUNTIFS(Assumptions!$C$12:$C$111,"&lt;="&amp;A105,Assumptions!$D$12:$D$111,"&gt;="&amp;A105,Assumptions!$I$12:$I$111,"Yes",Assumptions!$E$12:$E$111,"&lt;&gt;")&lt;&gt;COUNTIFS(Assumptions!$C$12:$C$111,"&lt;="&amp;A105,Assumptions!$D$12:$D$111,"&gt;="&amp;A105,Assumptions!$I$12:$I$111,"Yes"),"",IFERROR(SUMIFS(Assumptions!$E$12:$E$111,Assumptions!$C$12:$C$111,"&lt;="&amp;A105,Assumptions!$D$12:$D$111,"&gt;="&amp;A105,Assumptions!$I$12:$I$111,"Yes"),""))))</f>
        <v/>
      </c>
      <c r="E105" s="16">
        <f>IF(A105="","",IF(COUNTIFS(Assumptions!$C$12:$C$111,"&lt;="&amp;A105,Assumptions!$D$12:$D$111,"&gt;="&amp;A105,Assumptions!$I$12:$I$111,"Yes")=0,Assumptions!$B$6,IF(COUNTIFS(Assumptions!$C$12:$C$111,"&lt;="&amp;A105,Assumptions!$D$12:$D$111,"&gt;="&amp;A105,Assumptions!$I$12:$I$111,"Yes",Assumptions!$F$12:$F$111,"&lt;&gt;")&lt;&gt;COUNTIFS(Assumptions!$C$12:$C$111,"&lt;="&amp;A105,Assumptions!$D$12:$D$111,"&gt;="&amp;A105,Assumptions!$I$12:$I$111,"Yes"),"",IFERROR(SUMIFS(Assumptions!$F$12:$F$111,Assumptions!$C$12:$C$111,"&lt;="&amp;A105,Assumptions!$D$12:$D$111,"&gt;="&amp;A105,Assumptions!$I$12:$I$111,"Yes"),""))))</f>
        <v/>
      </c>
      <c r="F105" s="16">
        <f>IF(A105="","",IF(COUNTIFS(Assumptions!$C$12:$C$111,"&lt;="&amp;A105,Assumptions!$D$12:$D$111,"&gt;="&amp;A105,Assumptions!$I$12:$I$111,"Yes")=0,Assumptions!$B$7,IF(COUNTIFS(Assumptions!$C$12:$C$111,"&lt;="&amp;A105,Assumptions!$D$12:$D$111,"&gt;="&amp;A105,Assumptions!$I$12:$I$111,"Yes",Assumptions!$G$12:$G$111,"&lt;&gt;")&lt;&gt;COUNTIFS(Assumptions!$C$12:$C$111,"&lt;="&amp;A105,Assumptions!$D$12:$D$111,"&gt;="&amp;A105,Assumptions!$I$12:$I$111,"Yes"),"",IFERROR(SUMIFS(Assumptions!$G$12:$G$111,Assumptions!$C$12:$C$111,"&lt;="&amp;A105,Assumptions!$D$12:$D$111,"&gt;="&amp;A105,Assumptions!$I$12:$I$111,"Yes"),""))))</f>
        <v/>
      </c>
      <c r="G105" s="16">
        <f>IF(A105="","",IF(COUNTIFS(Assumptions!$C$12:$C$111,"&lt;="&amp;A105,Assumptions!$D$12:$D$111,"&gt;="&amp;A105,Assumptions!$H$12:$H$111,"Yes",Assumptions!$I$12:$I$111,"Yes")&gt;0,"Yes","No"))</f>
        <v/>
      </c>
      <c r="H105" s="16">
        <f>IF(A105="","",IFERROR(SUMIFS(Bookings!$E$7:$E$156,Bookings!$C$7:$C$156,"&lt;="&amp;A105,Bookings!$D$7:$D$156,"&gt;"&amp;A105,Bookings!$G$7:$G$156,"Confirmed")+SUMIFS(Bookings!$E$7:$E$156,Bookings!$C$7:$C$156,"&lt;="&amp;A105,Bookings!$D$7:$D$156,"&gt;"&amp;A105,Bookings!$G$7:$G$156,"Tentative"),0))</f>
        <v/>
      </c>
      <c r="I105" s="16">
        <f>IF(A105="","",IFERROR(SUMIFS(Bookings!$F$7:$F$156,Bookings!$C$7:$C$156,"&lt;="&amp;A105,Bookings!$D$7:$D$156,"&gt;"&amp;A105,Bookings!$G$7:$G$156,"Confirmed")+SUMIFS(Bookings!$F$7:$F$156,Bookings!$C$7:$C$156,"&lt;="&amp;A105,Bookings!$D$7:$D$156,"&gt;"&amp;A105,Bookings!$G$7:$G$156,"Tentative"),0))</f>
        <v/>
      </c>
      <c r="J105" s="16">
        <f>IF(OR(A105="",D105=""),"",IFERROR(D105-H105,""))</f>
        <v/>
      </c>
      <c r="K105" s="16">
        <f>IF(OR(A105="",E105=""),"",IFERROR(E105-I105,""))</f>
        <v/>
      </c>
      <c r="L105" s="21">
        <f>IF(A105="","",IF(COUNTIFS(Assumptions!$C$12:$C$111,"&lt;="&amp;A105,Assumptions!$D$12:$D$111,"&gt;="&amp;A105,Assumptions!$I$12:$I$111,"Yes")&gt;1,"Check: rule overlap",IF(OR(D105="",E105="",F105=""),"Check: rule inputs",IF(OR(J105&lt;0,K105&lt;0),"Check: over capacity",IF(OR(J105=0,K105=0),"At limit",IF(G105="Yes","Arrival blackout","Open"))))))</f>
        <v/>
      </c>
    </row>
    <row r="106">
      <c r="A106" s="33">
        <f>IF(OR(Assumptions!$B$3="",Assumptions!$B$4="",ROW()-6&gt;Assumptions!$B$4),"",Assumptions!$B$3+ROW()-7)</f>
        <v/>
      </c>
      <c r="B106" s="22">
        <f>IF(A106="","",TEXT(A106,"ddd"))</f>
        <v/>
      </c>
      <c r="C106" s="22">
        <f>IF(A106="","",IF(COUNTIFS(Assumptions!$C$12:$C$111,"&lt;="&amp;A106,Assumptions!$D$12:$D$111,"&gt;="&amp;A106,Assumptions!$I$12:$I$111,"Yes")=0,"Standard",IF(COUNTIFS(Assumptions!$C$12:$C$111,"&lt;="&amp;A106,Assumptions!$D$12:$D$111,"&gt;="&amp;A106,Assumptions!$I$12:$I$111,"Yes")=1,"Holiday rule","Multiple rules")))</f>
        <v/>
      </c>
      <c r="D106" s="14">
        <f>IF(A106="","",IF(COUNTIFS(Assumptions!$C$12:$C$111,"&lt;="&amp;A106,Assumptions!$D$12:$D$111,"&gt;="&amp;A106,Assumptions!$I$12:$I$111,"Yes")=0,Assumptions!$B$5,IF(COUNTIFS(Assumptions!$C$12:$C$111,"&lt;="&amp;A106,Assumptions!$D$12:$D$111,"&gt;="&amp;A106,Assumptions!$I$12:$I$111,"Yes",Assumptions!$E$12:$E$111,"&lt;&gt;")&lt;&gt;COUNTIFS(Assumptions!$C$12:$C$111,"&lt;="&amp;A106,Assumptions!$D$12:$D$111,"&gt;="&amp;A106,Assumptions!$I$12:$I$111,"Yes"),"",IFERROR(SUMIFS(Assumptions!$E$12:$E$111,Assumptions!$C$12:$C$111,"&lt;="&amp;A106,Assumptions!$D$12:$D$111,"&gt;="&amp;A106,Assumptions!$I$12:$I$111,"Yes"),""))))</f>
        <v/>
      </c>
      <c r="E106" s="14">
        <f>IF(A106="","",IF(COUNTIFS(Assumptions!$C$12:$C$111,"&lt;="&amp;A106,Assumptions!$D$12:$D$111,"&gt;="&amp;A106,Assumptions!$I$12:$I$111,"Yes")=0,Assumptions!$B$6,IF(COUNTIFS(Assumptions!$C$12:$C$111,"&lt;="&amp;A106,Assumptions!$D$12:$D$111,"&gt;="&amp;A106,Assumptions!$I$12:$I$111,"Yes",Assumptions!$F$12:$F$111,"&lt;&gt;")&lt;&gt;COUNTIFS(Assumptions!$C$12:$C$111,"&lt;="&amp;A106,Assumptions!$D$12:$D$111,"&gt;="&amp;A106,Assumptions!$I$12:$I$111,"Yes"),"",IFERROR(SUMIFS(Assumptions!$F$12:$F$111,Assumptions!$C$12:$C$111,"&lt;="&amp;A106,Assumptions!$D$12:$D$111,"&gt;="&amp;A106,Assumptions!$I$12:$I$111,"Yes"),""))))</f>
        <v/>
      </c>
      <c r="F106" s="14">
        <f>IF(A106="","",IF(COUNTIFS(Assumptions!$C$12:$C$111,"&lt;="&amp;A106,Assumptions!$D$12:$D$111,"&gt;="&amp;A106,Assumptions!$I$12:$I$111,"Yes")=0,Assumptions!$B$7,IF(COUNTIFS(Assumptions!$C$12:$C$111,"&lt;="&amp;A106,Assumptions!$D$12:$D$111,"&gt;="&amp;A106,Assumptions!$I$12:$I$111,"Yes",Assumptions!$G$12:$G$111,"&lt;&gt;")&lt;&gt;COUNTIFS(Assumptions!$C$12:$C$111,"&lt;="&amp;A106,Assumptions!$D$12:$D$111,"&gt;="&amp;A106,Assumptions!$I$12:$I$111,"Yes"),"",IFERROR(SUMIFS(Assumptions!$G$12:$G$111,Assumptions!$C$12:$C$111,"&lt;="&amp;A106,Assumptions!$D$12:$D$111,"&gt;="&amp;A106,Assumptions!$I$12:$I$111,"Yes"),""))))</f>
        <v/>
      </c>
      <c r="G106" s="14">
        <f>IF(A106="","",IF(COUNTIFS(Assumptions!$C$12:$C$111,"&lt;="&amp;A106,Assumptions!$D$12:$D$111,"&gt;="&amp;A106,Assumptions!$H$12:$H$111,"Yes",Assumptions!$I$12:$I$111,"Yes")&gt;0,"Yes","No"))</f>
        <v/>
      </c>
      <c r="H106" s="14">
        <f>IF(A106="","",IFERROR(SUMIFS(Bookings!$E$7:$E$156,Bookings!$C$7:$C$156,"&lt;="&amp;A106,Bookings!$D$7:$D$156,"&gt;"&amp;A106,Bookings!$G$7:$G$156,"Confirmed")+SUMIFS(Bookings!$E$7:$E$156,Bookings!$C$7:$C$156,"&lt;="&amp;A106,Bookings!$D$7:$D$156,"&gt;"&amp;A106,Bookings!$G$7:$G$156,"Tentative"),0))</f>
        <v/>
      </c>
      <c r="I106" s="14">
        <f>IF(A106="","",IFERROR(SUMIFS(Bookings!$F$7:$F$156,Bookings!$C$7:$C$156,"&lt;="&amp;A106,Bookings!$D$7:$D$156,"&gt;"&amp;A106,Bookings!$G$7:$G$156,"Confirmed")+SUMIFS(Bookings!$F$7:$F$156,Bookings!$C$7:$C$156,"&lt;="&amp;A106,Bookings!$D$7:$D$156,"&gt;"&amp;A106,Bookings!$G$7:$G$156,"Tentative"),0))</f>
        <v/>
      </c>
      <c r="J106" s="14">
        <f>IF(OR(A106="",D106=""),"",IFERROR(D106-H106,""))</f>
        <v/>
      </c>
      <c r="K106" s="14">
        <f>IF(OR(A106="",E106=""),"",IFERROR(E106-I106,""))</f>
        <v/>
      </c>
      <c r="L106" s="23">
        <f>IF(A106="","",IF(COUNTIFS(Assumptions!$C$12:$C$111,"&lt;="&amp;A106,Assumptions!$D$12:$D$111,"&gt;="&amp;A106,Assumptions!$I$12:$I$111,"Yes")&gt;1,"Check: rule overlap",IF(OR(D106="",E106="",F106=""),"Check: rule inputs",IF(OR(J106&lt;0,K106&lt;0),"Check: over capacity",IF(OR(J106=0,K106=0),"At limit",IF(G106="Yes","Arrival blackout","Open"))))))</f>
        <v/>
      </c>
    </row>
    <row r="107">
      <c r="A107" s="34">
        <f>IF(OR(Assumptions!$B$3="",Assumptions!$B$4="",ROW()-6&gt;Assumptions!$B$4),"",Assumptions!$B$3+ROW()-7)</f>
        <v/>
      </c>
      <c r="B107" s="20">
        <f>IF(A107="","",TEXT(A107,"ddd"))</f>
        <v/>
      </c>
      <c r="C107" s="20">
        <f>IF(A107="","",IF(COUNTIFS(Assumptions!$C$12:$C$111,"&lt;="&amp;A107,Assumptions!$D$12:$D$111,"&gt;="&amp;A107,Assumptions!$I$12:$I$111,"Yes")=0,"Standard",IF(COUNTIFS(Assumptions!$C$12:$C$111,"&lt;="&amp;A107,Assumptions!$D$12:$D$111,"&gt;="&amp;A107,Assumptions!$I$12:$I$111,"Yes")=1,"Holiday rule","Multiple rules")))</f>
        <v/>
      </c>
      <c r="D107" s="16">
        <f>IF(A107="","",IF(COUNTIFS(Assumptions!$C$12:$C$111,"&lt;="&amp;A107,Assumptions!$D$12:$D$111,"&gt;="&amp;A107,Assumptions!$I$12:$I$111,"Yes")=0,Assumptions!$B$5,IF(COUNTIFS(Assumptions!$C$12:$C$111,"&lt;="&amp;A107,Assumptions!$D$12:$D$111,"&gt;="&amp;A107,Assumptions!$I$12:$I$111,"Yes",Assumptions!$E$12:$E$111,"&lt;&gt;")&lt;&gt;COUNTIFS(Assumptions!$C$12:$C$111,"&lt;="&amp;A107,Assumptions!$D$12:$D$111,"&gt;="&amp;A107,Assumptions!$I$12:$I$111,"Yes"),"",IFERROR(SUMIFS(Assumptions!$E$12:$E$111,Assumptions!$C$12:$C$111,"&lt;="&amp;A107,Assumptions!$D$12:$D$111,"&gt;="&amp;A107,Assumptions!$I$12:$I$111,"Yes"),""))))</f>
        <v/>
      </c>
      <c r="E107" s="16">
        <f>IF(A107="","",IF(COUNTIFS(Assumptions!$C$12:$C$111,"&lt;="&amp;A107,Assumptions!$D$12:$D$111,"&gt;="&amp;A107,Assumptions!$I$12:$I$111,"Yes")=0,Assumptions!$B$6,IF(COUNTIFS(Assumptions!$C$12:$C$111,"&lt;="&amp;A107,Assumptions!$D$12:$D$111,"&gt;="&amp;A107,Assumptions!$I$12:$I$111,"Yes",Assumptions!$F$12:$F$111,"&lt;&gt;")&lt;&gt;COUNTIFS(Assumptions!$C$12:$C$111,"&lt;="&amp;A107,Assumptions!$D$12:$D$111,"&gt;="&amp;A107,Assumptions!$I$12:$I$111,"Yes"),"",IFERROR(SUMIFS(Assumptions!$F$12:$F$111,Assumptions!$C$12:$C$111,"&lt;="&amp;A107,Assumptions!$D$12:$D$111,"&gt;="&amp;A107,Assumptions!$I$12:$I$111,"Yes"),""))))</f>
        <v/>
      </c>
      <c r="F107" s="16">
        <f>IF(A107="","",IF(COUNTIFS(Assumptions!$C$12:$C$111,"&lt;="&amp;A107,Assumptions!$D$12:$D$111,"&gt;="&amp;A107,Assumptions!$I$12:$I$111,"Yes")=0,Assumptions!$B$7,IF(COUNTIFS(Assumptions!$C$12:$C$111,"&lt;="&amp;A107,Assumptions!$D$12:$D$111,"&gt;="&amp;A107,Assumptions!$I$12:$I$111,"Yes",Assumptions!$G$12:$G$111,"&lt;&gt;")&lt;&gt;COUNTIFS(Assumptions!$C$12:$C$111,"&lt;="&amp;A107,Assumptions!$D$12:$D$111,"&gt;="&amp;A107,Assumptions!$I$12:$I$111,"Yes"),"",IFERROR(SUMIFS(Assumptions!$G$12:$G$111,Assumptions!$C$12:$C$111,"&lt;="&amp;A107,Assumptions!$D$12:$D$111,"&gt;="&amp;A107,Assumptions!$I$12:$I$111,"Yes"),""))))</f>
        <v/>
      </c>
      <c r="G107" s="16">
        <f>IF(A107="","",IF(COUNTIFS(Assumptions!$C$12:$C$111,"&lt;="&amp;A107,Assumptions!$D$12:$D$111,"&gt;="&amp;A107,Assumptions!$H$12:$H$111,"Yes",Assumptions!$I$12:$I$111,"Yes")&gt;0,"Yes","No"))</f>
        <v/>
      </c>
      <c r="H107" s="16">
        <f>IF(A107="","",IFERROR(SUMIFS(Bookings!$E$7:$E$156,Bookings!$C$7:$C$156,"&lt;="&amp;A107,Bookings!$D$7:$D$156,"&gt;"&amp;A107,Bookings!$G$7:$G$156,"Confirmed")+SUMIFS(Bookings!$E$7:$E$156,Bookings!$C$7:$C$156,"&lt;="&amp;A107,Bookings!$D$7:$D$156,"&gt;"&amp;A107,Bookings!$G$7:$G$156,"Tentative"),0))</f>
        <v/>
      </c>
      <c r="I107" s="16">
        <f>IF(A107="","",IFERROR(SUMIFS(Bookings!$F$7:$F$156,Bookings!$C$7:$C$156,"&lt;="&amp;A107,Bookings!$D$7:$D$156,"&gt;"&amp;A107,Bookings!$G$7:$G$156,"Confirmed")+SUMIFS(Bookings!$F$7:$F$156,Bookings!$C$7:$C$156,"&lt;="&amp;A107,Bookings!$D$7:$D$156,"&gt;"&amp;A107,Bookings!$G$7:$G$156,"Tentative"),0))</f>
        <v/>
      </c>
      <c r="J107" s="16">
        <f>IF(OR(A107="",D107=""),"",IFERROR(D107-H107,""))</f>
        <v/>
      </c>
      <c r="K107" s="16">
        <f>IF(OR(A107="",E107=""),"",IFERROR(E107-I107,""))</f>
        <v/>
      </c>
      <c r="L107" s="21">
        <f>IF(A107="","",IF(COUNTIFS(Assumptions!$C$12:$C$111,"&lt;="&amp;A107,Assumptions!$D$12:$D$111,"&gt;="&amp;A107,Assumptions!$I$12:$I$111,"Yes")&gt;1,"Check: rule overlap",IF(OR(D107="",E107="",F107=""),"Check: rule inputs",IF(OR(J107&lt;0,K107&lt;0),"Check: over capacity",IF(OR(J107=0,K107=0),"At limit",IF(G107="Yes","Arrival blackout","Open"))))))</f>
        <v/>
      </c>
    </row>
    <row r="108">
      <c r="A108" s="33">
        <f>IF(OR(Assumptions!$B$3="",Assumptions!$B$4="",ROW()-6&gt;Assumptions!$B$4),"",Assumptions!$B$3+ROW()-7)</f>
        <v/>
      </c>
      <c r="B108" s="22">
        <f>IF(A108="","",TEXT(A108,"ddd"))</f>
        <v/>
      </c>
      <c r="C108" s="22">
        <f>IF(A108="","",IF(COUNTIFS(Assumptions!$C$12:$C$111,"&lt;="&amp;A108,Assumptions!$D$12:$D$111,"&gt;="&amp;A108,Assumptions!$I$12:$I$111,"Yes")=0,"Standard",IF(COUNTIFS(Assumptions!$C$12:$C$111,"&lt;="&amp;A108,Assumptions!$D$12:$D$111,"&gt;="&amp;A108,Assumptions!$I$12:$I$111,"Yes")=1,"Holiday rule","Multiple rules")))</f>
        <v/>
      </c>
      <c r="D108" s="14">
        <f>IF(A108="","",IF(COUNTIFS(Assumptions!$C$12:$C$111,"&lt;="&amp;A108,Assumptions!$D$12:$D$111,"&gt;="&amp;A108,Assumptions!$I$12:$I$111,"Yes")=0,Assumptions!$B$5,IF(COUNTIFS(Assumptions!$C$12:$C$111,"&lt;="&amp;A108,Assumptions!$D$12:$D$111,"&gt;="&amp;A108,Assumptions!$I$12:$I$111,"Yes",Assumptions!$E$12:$E$111,"&lt;&gt;")&lt;&gt;COUNTIFS(Assumptions!$C$12:$C$111,"&lt;="&amp;A108,Assumptions!$D$12:$D$111,"&gt;="&amp;A108,Assumptions!$I$12:$I$111,"Yes"),"",IFERROR(SUMIFS(Assumptions!$E$12:$E$111,Assumptions!$C$12:$C$111,"&lt;="&amp;A108,Assumptions!$D$12:$D$111,"&gt;="&amp;A108,Assumptions!$I$12:$I$111,"Yes"),""))))</f>
        <v/>
      </c>
      <c r="E108" s="14">
        <f>IF(A108="","",IF(COUNTIFS(Assumptions!$C$12:$C$111,"&lt;="&amp;A108,Assumptions!$D$12:$D$111,"&gt;="&amp;A108,Assumptions!$I$12:$I$111,"Yes")=0,Assumptions!$B$6,IF(COUNTIFS(Assumptions!$C$12:$C$111,"&lt;="&amp;A108,Assumptions!$D$12:$D$111,"&gt;="&amp;A108,Assumptions!$I$12:$I$111,"Yes",Assumptions!$F$12:$F$111,"&lt;&gt;")&lt;&gt;COUNTIFS(Assumptions!$C$12:$C$111,"&lt;="&amp;A108,Assumptions!$D$12:$D$111,"&gt;="&amp;A108,Assumptions!$I$12:$I$111,"Yes"),"",IFERROR(SUMIFS(Assumptions!$F$12:$F$111,Assumptions!$C$12:$C$111,"&lt;="&amp;A108,Assumptions!$D$12:$D$111,"&gt;="&amp;A108,Assumptions!$I$12:$I$111,"Yes"),""))))</f>
        <v/>
      </c>
      <c r="F108" s="14">
        <f>IF(A108="","",IF(COUNTIFS(Assumptions!$C$12:$C$111,"&lt;="&amp;A108,Assumptions!$D$12:$D$111,"&gt;="&amp;A108,Assumptions!$I$12:$I$111,"Yes")=0,Assumptions!$B$7,IF(COUNTIFS(Assumptions!$C$12:$C$111,"&lt;="&amp;A108,Assumptions!$D$12:$D$111,"&gt;="&amp;A108,Assumptions!$I$12:$I$111,"Yes",Assumptions!$G$12:$G$111,"&lt;&gt;")&lt;&gt;COUNTIFS(Assumptions!$C$12:$C$111,"&lt;="&amp;A108,Assumptions!$D$12:$D$111,"&gt;="&amp;A108,Assumptions!$I$12:$I$111,"Yes"),"",IFERROR(SUMIFS(Assumptions!$G$12:$G$111,Assumptions!$C$12:$C$111,"&lt;="&amp;A108,Assumptions!$D$12:$D$111,"&gt;="&amp;A108,Assumptions!$I$12:$I$111,"Yes"),""))))</f>
        <v/>
      </c>
      <c r="G108" s="14">
        <f>IF(A108="","",IF(COUNTIFS(Assumptions!$C$12:$C$111,"&lt;="&amp;A108,Assumptions!$D$12:$D$111,"&gt;="&amp;A108,Assumptions!$H$12:$H$111,"Yes",Assumptions!$I$12:$I$111,"Yes")&gt;0,"Yes","No"))</f>
        <v/>
      </c>
      <c r="H108" s="14">
        <f>IF(A108="","",IFERROR(SUMIFS(Bookings!$E$7:$E$156,Bookings!$C$7:$C$156,"&lt;="&amp;A108,Bookings!$D$7:$D$156,"&gt;"&amp;A108,Bookings!$G$7:$G$156,"Confirmed")+SUMIFS(Bookings!$E$7:$E$156,Bookings!$C$7:$C$156,"&lt;="&amp;A108,Bookings!$D$7:$D$156,"&gt;"&amp;A108,Bookings!$G$7:$G$156,"Tentative"),0))</f>
        <v/>
      </c>
      <c r="I108" s="14">
        <f>IF(A108="","",IFERROR(SUMIFS(Bookings!$F$7:$F$156,Bookings!$C$7:$C$156,"&lt;="&amp;A108,Bookings!$D$7:$D$156,"&gt;"&amp;A108,Bookings!$G$7:$G$156,"Confirmed")+SUMIFS(Bookings!$F$7:$F$156,Bookings!$C$7:$C$156,"&lt;="&amp;A108,Bookings!$D$7:$D$156,"&gt;"&amp;A108,Bookings!$G$7:$G$156,"Tentative"),0))</f>
        <v/>
      </c>
      <c r="J108" s="14">
        <f>IF(OR(A108="",D108=""),"",IFERROR(D108-H108,""))</f>
        <v/>
      </c>
      <c r="K108" s="14">
        <f>IF(OR(A108="",E108=""),"",IFERROR(E108-I108,""))</f>
        <v/>
      </c>
      <c r="L108" s="23">
        <f>IF(A108="","",IF(COUNTIFS(Assumptions!$C$12:$C$111,"&lt;="&amp;A108,Assumptions!$D$12:$D$111,"&gt;="&amp;A108,Assumptions!$I$12:$I$111,"Yes")&gt;1,"Check: rule overlap",IF(OR(D108="",E108="",F108=""),"Check: rule inputs",IF(OR(J108&lt;0,K108&lt;0),"Check: over capacity",IF(OR(J108=0,K108=0),"At limit",IF(G108="Yes","Arrival blackout","Open"))))))</f>
        <v/>
      </c>
    </row>
    <row r="109">
      <c r="A109" s="34">
        <f>IF(OR(Assumptions!$B$3="",Assumptions!$B$4="",ROW()-6&gt;Assumptions!$B$4),"",Assumptions!$B$3+ROW()-7)</f>
        <v/>
      </c>
      <c r="B109" s="20">
        <f>IF(A109="","",TEXT(A109,"ddd"))</f>
        <v/>
      </c>
      <c r="C109" s="20">
        <f>IF(A109="","",IF(COUNTIFS(Assumptions!$C$12:$C$111,"&lt;="&amp;A109,Assumptions!$D$12:$D$111,"&gt;="&amp;A109,Assumptions!$I$12:$I$111,"Yes")=0,"Standard",IF(COUNTIFS(Assumptions!$C$12:$C$111,"&lt;="&amp;A109,Assumptions!$D$12:$D$111,"&gt;="&amp;A109,Assumptions!$I$12:$I$111,"Yes")=1,"Holiday rule","Multiple rules")))</f>
        <v/>
      </c>
      <c r="D109" s="16">
        <f>IF(A109="","",IF(COUNTIFS(Assumptions!$C$12:$C$111,"&lt;="&amp;A109,Assumptions!$D$12:$D$111,"&gt;="&amp;A109,Assumptions!$I$12:$I$111,"Yes")=0,Assumptions!$B$5,IF(COUNTIFS(Assumptions!$C$12:$C$111,"&lt;="&amp;A109,Assumptions!$D$12:$D$111,"&gt;="&amp;A109,Assumptions!$I$12:$I$111,"Yes",Assumptions!$E$12:$E$111,"&lt;&gt;")&lt;&gt;COUNTIFS(Assumptions!$C$12:$C$111,"&lt;="&amp;A109,Assumptions!$D$12:$D$111,"&gt;="&amp;A109,Assumptions!$I$12:$I$111,"Yes"),"",IFERROR(SUMIFS(Assumptions!$E$12:$E$111,Assumptions!$C$12:$C$111,"&lt;="&amp;A109,Assumptions!$D$12:$D$111,"&gt;="&amp;A109,Assumptions!$I$12:$I$111,"Yes"),""))))</f>
        <v/>
      </c>
      <c r="E109" s="16">
        <f>IF(A109="","",IF(COUNTIFS(Assumptions!$C$12:$C$111,"&lt;="&amp;A109,Assumptions!$D$12:$D$111,"&gt;="&amp;A109,Assumptions!$I$12:$I$111,"Yes")=0,Assumptions!$B$6,IF(COUNTIFS(Assumptions!$C$12:$C$111,"&lt;="&amp;A109,Assumptions!$D$12:$D$111,"&gt;="&amp;A109,Assumptions!$I$12:$I$111,"Yes",Assumptions!$F$12:$F$111,"&lt;&gt;")&lt;&gt;COUNTIFS(Assumptions!$C$12:$C$111,"&lt;="&amp;A109,Assumptions!$D$12:$D$111,"&gt;="&amp;A109,Assumptions!$I$12:$I$111,"Yes"),"",IFERROR(SUMIFS(Assumptions!$F$12:$F$111,Assumptions!$C$12:$C$111,"&lt;="&amp;A109,Assumptions!$D$12:$D$111,"&gt;="&amp;A109,Assumptions!$I$12:$I$111,"Yes"),""))))</f>
        <v/>
      </c>
      <c r="F109" s="16">
        <f>IF(A109="","",IF(COUNTIFS(Assumptions!$C$12:$C$111,"&lt;="&amp;A109,Assumptions!$D$12:$D$111,"&gt;="&amp;A109,Assumptions!$I$12:$I$111,"Yes")=0,Assumptions!$B$7,IF(COUNTIFS(Assumptions!$C$12:$C$111,"&lt;="&amp;A109,Assumptions!$D$12:$D$111,"&gt;="&amp;A109,Assumptions!$I$12:$I$111,"Yes",Assumptions!$G$12:$G$111,"&lt;&gt;")&lt;&gt;COUNTIFS(Assumptions!$C$12:$C$111,"&lt;="&amp;A109,Assumptions!$D$12:$D$111,"&gt;="&amp;A109,Assumptions!$I$12:$I$111,"Yes"),"",IFERROR(SUMIFS(Assumptions!$G$12:$G$111,Assumptions!$C$12:$C$111,"&lt;="&amp;A109,Assumptions!$D$12:$D$111,"&gt;="&amp;A109,Assumptions!$I$12:$I$111,"Yes"),""))))</f>
        <v/>
      </c>
      <c r="G109" s="16">
        <f>IF(A109="","",IF(COUNTIFS(Assumptions!$C$12:$C$111,"&lt;="&amp;A109,Assumptions!$D$12:$D$111,"&gt;="&amp;A109,Assumptions!$H$12:$H$111,"Yes",Assumptions!$I$12:$I$111,"Yes")&gt;0,"Yes","No"))</f>
        <v/>
      </c>
      <c r="H109" s="16">
        <f>IF(A109="","",IFERROR(SUMIFS(Bookings!$E$7:$E$156,Bookings!$C$7:$C$156,"&lt;="&amp;A109,Bookings!$D$7:$D$156,"&gt;"&amp;A109,Bookings!$G$7:$G$156,"Confirmed")+SUMIFS(Bookings!$E$7:$E$156,Bookings!$C$7:$C$156,"&lt;="&amp;A109,Bookings!$D$7:$D$156,"&gt;"&amp;A109,Bookings!$G$7:$G$156,"Tentative"),0))</f>
        <v/>
      </c>
      <c r="I109" s="16">
        <f>IF(A109="","",IFERROR(SUMIFS(Bookings!$F$7:$F$156,Bookings!$C$7:$C$156,"&lt;="&amp;A109,Bookings!$D$7:$D$156,"&gt;"&amp;A109,Bookings!$G$7:$G$156,"Confirmed")+SUMIFS(Bookings!$F$7:$F$156,Bookings!$C$7:$C$156,"&lt;="&amp;A109,Bookings!$D$7:$D$156,"&gt;"&amp;A109,Bookings!$G$7:$G$156,"Tentative"),0))</f>
        <v/>
      </c>
      <c r="J109" s="16">
        <f>IF(OR(A109="",D109=""),"",IFERROR(D109-H109,""))</f>
        <v/>
      </c>
      <c r="K109" s="16">
        <f>IF(OR(A109="",E109=""),"",IFERROR(E109-I109,""))</f>
        <v/>
      </c>
      <c r="L109" s="21">
        <f>IF(A109="","",IF(COUNTIFS(Assumptions!$C$12:$C$111,"&lt;="&amp;A109,Assumptions!$D$12:$D$111,"&gt;="&amp;A109,Assumptions!$I$12:$I$111,"Yes")&gt;1,"Check: rule overlap",IF(OR(D109="",E109="",F109=""),"Check: rule inputs",IF(OR(J109&lt;0,K109&lt;0),"Check: over capacity",IF(OR(J109=0,K109=0),"At limit",IF(G109="Yes","Arrival blackout","Open"))))))</f>
        <v/>
      </c>
    </row>
    <row r="110">
      <c r="A110" s="33">
        <f>IF(OR(Assumptions!$B$3="",Assumptions!$B$4="",ROW()-6&gt;Assumptions!$B$4),"",Assumptions!$B$3+ROW()-7)</f>
        <v/>
      </c>
      <c r="B110" s="22">
        <f>IF(A110="","",TEXT(A110,"ddd"))</f>
        <v/>
      </c>
      <c r="C110" s="22">
        <f>IF(A110="","",IF(COUNTIFS(Assumptions!$C$12:$C$111,"&lt;="&amp;A110,Assumptions!$D$12:$D$111,"&gt;="&amp;A110,Assumptions!$I$12:$I$111,"Yes")=0,"Standard",IF(COUNTIFS(Assumptions!$C$12:$C$111,"&lt;="&amp;A110,Assumptions!$D$12:$D$111,"&gt;="&amp;A110,Assumptions!$I$12:$I$111,"Yes")=1,"Holiday rule","Multiple rules")))</f>
        <v/>
      </c>
      <c r="D110" s="14">
        <f>IF(A110="","",IF(COUNTIFS(Assumptions!$C$12:$C$111,"&lt;="&amp;A110,Assumptions!$D$12:$D$111,"&gt;="&amp;A110,Assumptions!$I$12:$I$111,"Yes")=0,Assumptions!$B$5,IF(COUNTIFS(Assumptions!$C$12:$C$111,"&lt;="&amp;A110,Assumptions!$D$12:$D$111,"&gt;="&amp;A110,Assumptions!$I$12:$I$111,"Yes",Assumptions!$E$12:$E$111,"&lt;&gt;")&lt;&gt;COUNTIFS(Assumptions!$C$12:$C$111,"&lt;="&amp;A110,Assumptions!$D$12:$D$111,"&gt;="&amp;A110,Assumptions!$I$12:$I$111,"Yes"),"",IFERROR(SUMIFS(Assumptions!$E$12:$E$111,Assumptions!$C$12:$C$111,"&lt;="&amp;A110,Assumptions!$D$12:$D$111,"&gt;="&amp;A110,Assumptions!$I$12:$I$111,"Yes"),""))))</f>
        <v/>
      </c>
      <c r="E110" s="14">
        <f>IF(A110="","",IF(COUNTIFS(Assumptions!$C$12:$C$111,"&lt;="&amp;A110,Assumptions!$D$12:$D$111,"&gt;="&amp;A110,Assumptions!$I$12:$I$111,"Yes")=0,Assumptions!$B$6,IF(COUNTIFS(Assumptions!$C$12:$C$111,"&lt;="&amp;A110,Assumptions!$D$12:$D$111,"&gt;="&amp;A110,Assumptions!$I$12:$I$111,"Yes",Assumptions!$F$12:$F$111,"&lt;&gt;")&lt;&gt;COUNTIFS(Assumptions!$C$12:$C$111,"&lt;="&amp;A110,Assumptions!$D$12:$D$111,"&gt;="&amp;A110,Assumptions!$I$12:$I$111,"Yes"),"",IFERROR(SUMIFS(Assumptions!$F$12:$F$111,Assumptions!$C$12:$C$111,"&lt;="&amp;A110,Assumptions!$D$12:$D$111,"&gt;="&amp;A110,Assumptions!$I$12:$I$111,"Yes"),""))))</f>
        <v/>
      </c>
      <c r="F110" s="14">
        <f>IF(A110="","",IF(COUNTIFS(Assumptions!$C$12:$C$111,"&lt;="&amp;A110,Assumptions!$D$12:$D$111,"&gt;="&amp;A110,Assumptions!$I$12:$I$111,"Yes")=0,Assumptions!$B$7,IF(COUNTIFS(Assumptions!$C$12:$C$111,"&lt;="&amp;A110,Assumptions!$D$12:$D$111,"&gt;="&amp;A110,Assumptions!$I$12:$I$111,"Yes",Assumptions!$G$12:$G$111,"&lt;&gt;")&lt;&gt;COUNTIFS(Assumptions!$C$12:$C$111,"&lt;="&amp;A110,Assumptions!$D$12:$D$111,"&gt;="&amp;A110,Assumptions!$I$12:$I$111,"Yes"),"",IFERROR(SUMIFS(Assumptions!$G$12:$G$111,Assumptions!$C$12:$C$111,"&lt;="&amp;A110,Assumptions!$D$12:$D$111,"&gt;="&amp;A110,Assumptions!$I$12:$I$111,"Yes"),""))))</f>
        <v/>
      </c>
      <c r="G110" s="14">
        <f>IF(A110="","",IF(COUNTIFS(Assumptions!$C$12:$C$111,"&lt;="&amp;A110,Assumptions!$D$12:$D$111,"&gt;="&amp;A110,Assumptions!$H$12:$H$111,"Yes",Assumptions!$I$12:$I$111,"Yes")&gt;0,"Yes","No"))</f>
        <v/>
      </c>
      <c r="H110" s="14">
        <f>IF(A110="","",IFERROR(SUMIFS(Bookings!$E$7:$E$156,Bookings!$C$7:$C$156,"&lt;="&amp;A110,Bookings!$D$7:$D$156,"&gt;"&amp;A110,Bookings!$G$7:$G$156,"Confirmed")+SUMIFS(Bookings!$E$7:$E$156,Bookings!$C$7:$C$156,"&lt;="&amp;A110,Bookings!$D$7:$D$156,"&gt;"&amp;A110,Bookings!$G$7:$G$156,"Tentative"),0))</f>
        <v/>
      </c>
      <c r="I110" s="14">
        <f>IF(A110="","",IFERROR(SUMIFS(Bookings!$F$7:$F$156,Bookings!$C$7:$C$156,"&lt;="&amp;A110,Bookings!$D$7:$D$156,"&gt;"&amp;A110,Bookings!$G$7:$G$156,"Confirmed")+SUMIFS(Bookings!$F$7:$F$156,Bookings!$C$7:$C$156,"&lt;="&amp;A110,Bookings!$D$7:$D$156,"&gt;"&amp;A110,Bookings!$G$7:$G$156,"Tentative"),0))</f>
        <v/>
      </c>
      <c r="J110" s="14">
        <f>IF(OR(A110="",D110=""),"",IFERROR(D110-H110,""))</f>
        <v/>
      </c>
      <c r="K110" s="14">
        <f>IF(OR(A110="",E110=""),"",IFERROR(E110-I110,""))</f>
        <v/>
      </c>
      <c r="L110" s="23">
        <f>IF(A110="","",IF(COUNTIFS(Assumptions!$C$12:$C$111,"&lt;="&amp;A110,Assumptions!$D$12:$D$111,"&gt;="&amp;A110,Assumptions!$I$12:$I$111,"Yes")&gt;1,"Check: rule overlap",IF(OR(D110="",E110="",F110=""),"Check: rule inputs",IF(OR(J110&lt;0,K110&lt;0),"Check: over capacity",IF(OR(J110=0,K110=0),"At limit",IF(G110="Yes","Arrival blackout","Open"))))))</f>
        <v/>
      </c>
    </row>
    <row r="111">
      <c r="A111" s="34">
        <f>IF(OR(Assumptions!$B$3="",Assumptions!$B$4="",ROW()-6&gt;Assumptions!$B$4),"",Assumptions!$B$3+ROW()-7)</f>
        <v/>
      </c>
      <c r="B111" s="20">
        <f>IF(A111="","",TEXT(A111,"ddd"))</f>
        <v/>
      </c>
      <c r="C111" s="20">
        <f>IF(A111="","",IF(COUNTIFS(Assumptions!$C$12:$C$111,"&lt;="&amp;A111,Assumptions!$D$12:$D$111,"&gt;="&amp;A111,Assumptions!$I$12:$I$111,"Yes")=0,"Standard",IF(COUNTIFS(Assumptions!$C$12:$C$111,"&lt;="&amp;A111,Assumptions!$D$12:$D$111,"&gt;="&amp;A111,Assumptions!$I$12:$I$111,"Yes")=1,"Holiday rule","Multiple rules")))</f>
        <v/>
      </c>
      <c r="D111" s="16">
        <f>IF(A111="","",IF(COUNTIFS(Assumptions!$C$12:$C$111,"&lt;="&amp;A111,Assumptions!$D$12:$D$111,"&gt;="&amp;A111,Assumptions!$I$12:$I$111,"Yes")=0,Assumptions!$B$5,IF(COUNTIFS(Assumptions!$C$12:$C$111,"&lt;="&amp;A111,Assumptions!$D$12:$D$111,"&gt;="&amp;A111,Assumptions!$I$12:$I$111,"Yes",Assumptions!$E$12:$E$111,"&lt;&gt;")&lt;&gt;COUNTIFS(Assumptions!$C$12:$C$111,"&lt;="&amp;A111,Assumptions!$D$12:$D$111,"&gt;="&amp;A111,Assumptions!$I$12:$I$111,"Yes"),"",IFERROR(SUMIFS(Assumptions!$E$12:$E$111,Assumptions!$C$12:$C$111,"&lt;="&amp;A111,Assumptions!$D$12:$D$111,"&gt;="&amp;A111,Assumptions!$I$12:$I$111,"Yes"),""))))</f>
        <v/>
      </c>
      <c r="E111" s="16">
        <f>IF(A111="","",IF(COUNTIFS(Assumptions!$C$12:$C$111,"&lt;="&amp;A111,Assumptions!$D$12:$D$111,"&gt;="&amp;A111,Assumptions!$I$12:$I$111,"Yes")=0,Assumptions!$B$6,IF(COUNTIFS(Assumptions!$C$12:$C$111,"&lt;="&amp;A111,Assumptions!$D$12:$D$111,"&gt;="&amp;A111,Assumptions!$I$12:$I$111,"Yes",Assumptions!$F$12:$F$111,"&lt;&gt;")&lt;&gt;COUNTIFS(Assumptions!$C$12:$C$111,"&lt;="&amp;A111,Assumptions!$D$12:$D$111,"&gt;="&amp;A111,Assumptions!$I$12:$I$111,"Yes"),"",IFERROR(SUMIFS(Assumptions!$F$12:$F$111,Assumptions!$C$12:$C$111,"&lt;="&amp;A111,Assumptions!$D$12:$D$111,"&gt;="&amp;A111,Assumptions!$I$12:$I$111,"Yes"),""))))</f>
        <v/>
      </c>
      <c r="F111" s="16">
        <f>IF(A111="","",IF(COUNTIFS(Assumptions!$C$12:$C$111,"&lt;="&amp;A111,Assumptions!$D$12:$D$111,"&gt;="&amp;A111,Assumptions!$I$12:$I$111,"Yes")=0,Assumptions!$B$7,IF(COUNTIFS(Assumptions!$C$12:$C$111,"&lt;="&amp;A111,Assumptions!$D$12:$D$111,"&gt;="&amp;A111,Assumptions!$I$12:$I$111,"Yes",Assumptions!$G$12:$G$111,"&lt;&gt;")&lt;&gt;COUNTIFS(Assumptions!$C$12:$C$111,"&lt;="&amp;A111,Assumptions!$D$12:$D$111,"&gt;="&amp;A111,Assumptions!$I$12:$I$111,"Yes"),"",IFERROR(SUMIFS(Assumptions!$G$12:$G$111,Assumptions!$C$12:$C$111,"&lt;="&amp;A111,Assumptions!$D$12:$D$111,"&gt;="&amp;A111,Assumptions!$I$12:$I$111,"Yes"),""))))</f>
        <v/>
      </c>
      <c r="G111" s="16">
        <f>IF(A111="","",IF(COUNTIFS(Assumptions!$C$12:$C$111,"&lt;="&amp;A111,Assumptions!$D$12:$D$111,"&gt;="&amp;A111,Assumptions!$H$12:$H$111,"Yes",Assumptions!$I$12:$I$111,"Yes")&gt;0,"Yes","No"))</f>
        <v/>
      </c>
      <c r="H111" s="16">
        <f>IF(A111="","",IFERROR(SUMIFS(Bookings!$E$7:$E$156,Bookings!$C$7:$C$156,"&lt;="&amp;A111,Bookings!$D$7:$D$156,"&gt;"&amp;A111,Bookings!$G$7:$G$156,"Confirmed")+SUMIFS(Bookings!$E$7:$E$156,Bookings!$C$7:$C$156,"&lt;="&amp;A111,Bookings!$D$7:$D$156,"&gt;"&amp;A111,Bookings!$G$7:$G$156,"Tentative"),0))</f>
        <v/>
      </c>
      <c r="I111" s="16">
        <f>IF(A111="","",IFERROR(SUMIFS(Bookings!$F$7:$F$156,Bookings!$C$7:$C$156,"&lt;="&amp;A111,Bookings!$D$7:$D$156,"&gt;"&amp;A111,Bookings!$G$7:$G$156,"Confirmed")+SUMIFS(Bookings!$F$7:$F$156,Bookings!$C$7:$C$156,"&lt;="&amp;A111,Bookings!$D$7:$D$156,"&gt;"&amp;A111,Bookings!$G$7:$G$156,"Tentative"),0))</f>
        <v/>
      </c>
      <c r="J111" s="16">
        <f>IF(OR(A111="",D111=""),"",IFERROR(D111-H111,""))</f>
        <v/>
      </c>
      <c r="K111" s="16">
        <f>IF(OR(A111="",E111=""),"",IFERROR(E111-I111,""))</f>
        <v/>
      </c>
      <c r="L111" s="21">
        <f>IF(A111="","",IF(COUNTIFS(Assumptions!$C$12:$C$111,"&lt;="&amp;A111,Assumptions!$D$12:$D$111,"&gt;="&amp;A111,Assumptions!$I$12:$I$111,"Yes")&gt;1,"Check: rule overlap",IF(OR(D111="",E111="",F111=""),"Check: rule inputs",IF(OR(J111&lt;0,K111&lt;0),"Check: over capacity",IF(OR(J111=0,K111=0),"At limit",IF(G111="Yes","Arrival blackout","Open"))))))</f>
        <v/>
      </c>
    </row>
    <row r="112">
      <c r="A112" s="33">
        <f>IF(OR(Assumptions!$B$3="",Assumptions!$B$4="",ROW()-6&gt;Assumptions!$B$4),"",Assumptions!$B$3+ROW()-7)</f>
        <v/>
      </c>
      <c r="B112" s="22">
        <f>IF(A112="","",TEXT(A112,"ddd"))</f>
        <v/>
      </c>
      <c r="C112" s="22">
        <f>IF(A112="","",IF(COUNTIFS(Assumptions!$C$12:$C$111,"&lt;="&amp;A112,Assumptions!$D$12:$D$111,"&gt;="&amp;A112,Assumptions!$I$12:$I$111,"Yes")=0,"Standard",IF(COUNTIFS(Assumptions!$C$12:$C$111,"&lt;="&amp;A112,Assumptions!$D$12:$D$111,"&gt;="&amp;A112,Assumptions!$I$12:$I$111,"Yes")=1,"Holiday rule","Multiple rules")))</f>
        <v/>
      </c>
      <c r="D112" s="14">
        <f>IF(A112="","",IF(COUNTIFS(Assumptions!$C$12:$C$111,"&lt;="&amp;A112,Assumptions!$D$12:$D$111,"&gt;="&amp;A112,Assumptions!$I$12:$I$111,"Yes")=0,Assumptions!$B$5,IF(COUNTIFS(Assumptions!$C$12:$C$111,"&lt;="&amp;A112,Assumptions!$D$12:$D$111,"&gt;="&amp;A112,Assumptions!$I$12:$I$111,"Yes",Assumptions!$E$12:$E$111,"&lt;&gt;")&lt;&gt;COUNTIFS(Assumptions!$C$12:$C$111,"&lt;="&amp;A112,Assumptions!$D$12:$D$111,"&gt;="&amp;A112,Assumptions!$I$12:$I$111,"Yes"),"",IFERROR(SUMIFS(Assumptions!$E$12:$E$111,Assumptions!$C$12:$C$111,"&lt;="&amp;A112,Assumptions!$D$12:$D$111,"&gt;="&amp;A112,Assumptions!$I$12:$I$111,"Yes"),""))))</f>
        <v/>
      </c>
      <c r="E112" s="14">
        <f>IF(A112="","",IF(COUNTIFS(Assumptions!$C$12:$C$111,"&lt;="&amp;A112,Assumptions!$D$12:$D$111,"&gt;="&amp;A112,Assumptions!$I$12:$I$111,"Yes")=0,Assumptions!$B$6,IF(COUNTIFS(Assumptions!$C$12:$C$111,"&lt;="&amp;A112,Assumptions!$D$12:$D$111,"&gt;="&amp;A112,Assumptions!$I$12:$I$111,"Yes",Assumptions!$F$12:$F$111,"&lt;&gt;")&lt;&gt;COUNTIFS(Assumptions!$C$12:$C$111,"&lt;="&amp;A112,Assumptions!$D$12:$D$111,"&gt;="&amp;A112,Assumptions!$I$12:$I$111,"Yes"),"",IFERROR(SUMIFS(Assumptions!$F$12:$F$111,Assumptions!$C$12:$C$111,"&lt;="&amp;A112,Assumptions!$D$12:$D$111,"&gt;="&amp;A112,Assumptions!$I$12:$I$111,"Yes"),""))))</f>
        <v/>
      </c>
      <c r="F112" s="14">
        <f>IF(A112="","",IF(COUNTIFS(Assumptions!$C$12:$C$111,"&lt;="&amp;A112,Assumptions!$D$12:$D$111,"&gt;="&amp;A112,Assumptions!$I$12:$I$111,"Yes")=0,Assumptions!$B$7,IF(COUNTIFS(Assumptions!$C$12:$C$111,"&lt;="&amp;A112,Assumptions!$D$12:$D$111,"&gt;="&amp;A112,Assumptions!$I$12:$I$111,"Yes",Assumptions!$G$12:$G$111,"&lt;&gt;")&lt;&gt;COUNTIFS(Assumptions!$C$12:$C$111,"&lt;="&amp;A112,Assumptions!$D$12:$D$111,"&gt;="&amp;A112,Assumptions!$I$12:$I$111,"Yes"),"",IFERROR(SUMIFS(Assumptions!$G$12:$G$111,Assumptions!$C$12:$C$111,"&lt;="&amp;A112,Assumptions!$D$12:$D$111,"&gt;="&amp;A112,Assumptions!$I$12:$I$111,"Yes"),""))))</f>
        <v/>
      </c>
      <c r="G112" s="14">
        <f>IF(A112="","",IF(COUNTIFS(Assumptions!$C$12:$C$111,"&lt;="&amp;A112,Assumptions!$D$12:$D$111,"&gt;="&amp;A112,Assumptions!$H$12:$H$111,"Yes",Assumptions!$I$12:$I$111,"Yes")&gt;0,"Yes","No"))</f>
        <v/>
      </c>
      <c r="H112" s="14">
        <f>IF(A112="","",IFERROR(SUMIFS(Bookings!$E$7:$E$156,Bookings!$C$7:$C$156,"&lt;="&amp;A112,Bookings!$D$7:$D$156,"&gt;"&amp;A112,Bookings!$G$7:$G$156,"Confirmed")+SUMIFS(Bookings!$E$7:$E$156,Bookings!$C$7:$C$156,"&lt;="&amp;A112,Bookings!$D$7:$D$156,"&gt;"&amp;A112,Bookings!$G$7:$G$156,"Tentative"),0))</f>
        <v/>
      </c>
      <c r="I112" s="14">
        <f>IF(A112="","",IFERROR(SUMIFS(Bookings!$F$7:$F$156,Bookings!$C$7:$C$156,"&lt;="&amp;A112,Bookings!$D$7:$D$156,"&gt;"&amp;A112,Bookings!$G$7:$G$156,"Confirmed")+SUMIFS(Bookings!$F$7:$F$156,Bookings!$C$7:$C$156,"&lt;="&amp;A112,Bookings!$D$7:$D$156,"&gt;"&amp;A112,Bookings!$G$7:$G$156,"Tentative"),0))</f>
        <v/>
      </c>
      <c r="J112" s="14">
        <f>IF(OR(A112="",D112=""),"",IFERROR(D112-H112,""))</f>
        <v/>
      </c>
      <c r="K112" s="14">
        <f>IF(OR(A112="",E112=""),"",IFERROR(E112-I112,""))</f>
        <v/>
      </c>
      <c r="L112" s="23">
        <f>IF(A112="","",IF(COUNTIFS(Assumptions!$C$12:$C$111,"&lt;="&amp;A112,Assumptions!$D$12:$D$111,"&gt;="&amp;A112,Assumptions!$I$12:$I$111,"Yes")&gt;1,"Check: rule overlap",IF(OR(D112="",E112="",F112=""),"Check: rule inputs",IF(OR(J112&lt;0,K112&lt;0),"Check: over capacity",IF(OR(J112=0,K112=0),"At limit",IF(G112="Yes","Arrival blackout","Open"))))))</f>
        <v/>
      </c>
    </row>
    <row r="113">
      <c r="A113" s="34">
        <f>IF(OR(Assumptions!$B$3="",Assumptions!$B$4="",ROW()-6&gt;Assumptions!$B$4),"",Assumptions!$B$3+ROW()-7)</f>
        <v/>
      </c>
      <c r="B113" s="20">
        <f>IF(A113="","",TEXT(A113,"ddd"))</f>
        <v/>
      </c>
      <c r="C113" s="20">
        <f>IF(A113="","",IF(COUNTIFS(Assumptions!$C$12:$C$111,"&lt;="&amp;A113,Assumptions!$D$12:$D$111,"&gt;="&amp;A113,Assumptions!$I$12:$I$111,"Yes")=0,"Standard",IF(COUNTIFS(Assumptions!$C$12:$C$111,"&lt;="&amp;A113,Assumptions!$D$12:$D$111,"&gt;="&amp;A113,Assumptions!$I$12:$I$111,"Yes")=1,"Holiday rule","Multiple rules")))</f>
        <v/>
      </c>
      <c r="D113" s="16">
        <f>IF(A113="","",IF(COUNTIFS(Assumptions!$C$12:$C$111,"&lt;="&amp;A113,Assumptions!$D$12:$D$111,"&gt;="&amp;A113,Assumptions!$I$12:$I$111,"Yes")=0,Assumptions!$B$5,IF(COUNTIFS(Assumptions!$C$12:$C$111,"&lt;="&amp;A113,Assumptions!$D$12:$D$111,"&gt;="&amp;A113,Assumptions!$I$12:$I$111,"Yes",Assumptions!$E$12:$E$111,"&lt;&gt;")&lt;&gt;COUNTIFS(Assumptions!$C$12:$C$111,"&lt;="&amp;A113,Assumptions!$D$12:$D$111,"&gt;="&amp;A113,Assumptions!$I$12:$I$111,"Yes"),"",IFERROR(SUMIFS(Assumptions!$E$12:$E$111,Assumptions!$C$12:$C$111,"&lt;="&amp;A113,Assumptions!$D$12:$D$111,"&gt;="&amp;A113,Assumptions!$I$12:$I$111,"Yes"),""))))</f>
        <v/>
      </c>
      <c r="E113" s="16">
        <f>IF(A113="","",IF(COUNTIFS(Assumptions!$C$12:$C$111,"&lt;="&amp;A113,Assumptions!$D$12:$D$111,"&gt;="&amp;A113,Assumptions!$I$12:$I$111,"Yes")=0,Assumptions!$B$6,IF(COUNTIFS(Assumptions!$C$12:$C$111,"&lt;="&amp;A113,Assumptions!$D$12:$D$111,"&gt;="&amp;A113,Assumptions!$I$12:$I$111,"Yes",Assumptions!$F$12:$F$111,"&lt;&gt;")&lt;&gt;COUNTIFS(Assumptions!$C$12:$C$111,"&lt;="&amp;A113,Assumptions!$D$12:$D$111,"&gt;="&amp;A113,Assumptions!$I$12:$I$111,"Yes"),"",IFERROR(SUMIFS(Assumptions!$F$12:$F$111,Assumptions!$C$12:$C$111,"&lt;="&amp;A113,Assumptions!$D$12:$D$111,"&gt;="&amp;A113,Assumptions!$I$12:$I$111,"Yes"),""))))</f>
        <v/>
      </c>
      <c r="F113" s="16">
        <f>IF(A113="","",IF(COUNTIFS(Assumptions!$C$12:$C$111,"&lt;="&amp;A113,Assumptions!$D$12:$D$111,"&gt;="&amp;A113,Assumptions!$I$12:$I$111,"Yes")=0,Assumptions!$B$7,IF(COUNTIFS(Assumptions!$C$12:$C$111,"&lt;="&amp;A113,Assumptions!$D$12:$D$111,"&gt;="&amp;A113,Assumptions!$I$12:$I$111,"Yes",Assumptions!$G$12:$G$111,"&lt;&gt;")&lt;&gt;COUNTIFS(Assumptions!$C$12:$C$111,"&lt;="&amp;A113,Assumptions!$D$12:$D$111,"&gt;="&amp;A113,Assumptions!$I$12:$I$111,"Yes"),"",IFERROR(SUMIFS(Assumptions!$G$12:$G$111,Assumptions!$C$12:$C$111,"&lt;="&amp;A113,Assumptions!$D$12:$D$111,"&gt;="&amp;A113,Assumptions!$I$12:$I$111,"Yes"),""))))</f>
        <v/>
      </c>
      <c r="G113" s="16">
        <f>IF(A113="","",IF(COUNTIFS(Assumptions!$C$12:$C$111,"&lt;="&amp;A113,Assumptions!$D$12:$D$111,"&gt;="&amp;A113,Assumptions!$H$12:$H$111,"Yes",Assumptions!$I$12:$I$111,"Yes")&gt;0,"Yes","No"))</f>
        <v/>
      </c>
      <c r="H113" s="16">
        <f>IF(A113="","",IFERROR(SUMIFS(Bookings!$E$7:$E$156,Bookings!$C$7:$C$156,"&lt;="&amp;A113,Bookings!$D$7:$D$156,"&gt;"&amp;A113,Bookings!$G$7:$G$156,"Confirmed")+SUMIFS(Bookings!$E$7:$E$156,Bookings!$C$7:$C$156,"&lt;="&amp;A113,Bookings!$D$7:$D$156,"&gt;"&amp;A113,Bookings!$G$7:$G$156,"Tentative"),0))</f>
        <v/>
      </c>
      <c r="I113" s="16">
        <f>IF(A113="","",IFERROR(SUMIFS(Bookings!$F$7:$F$156,Bookings!$C$7:$C$156,"&lt;="&amp;A113,Bookings!$D$7:$D$156,"&gt;"&amp;A113,Bookings!$G$7:$G$156,"Confirmed")+SUMIFS(Bookings!$F$7:$F$156,Bookings!$C$7:$C$156,"&lt;="&amp;A113,Bookings!$D$7:$D$156,"&gt;"&amp;A113,Bookings!$G$7:$G$156,"Tentative"),0))</f>
        <v/>
      </c>
      <c r="J113" s="16">
        <f>IF(OR(A113="",D113=""),"",IFERROR(D113-H113,""))</f>
        <v/>
      </c>
      <c r="K113" s="16">
        <f>IF(OR(A113="",E113=""),"",IFERROR(E113-I113,""))</f>
        <v/>
      </c>
      <c r="L113" s="21">
        <f>IF(A113="","",IF(COUNTIFS(Assumptions!$C$12:$C$111,"&lt;="&amp;A113,Assumptions!$D$12:$D$111,"&gt;="&amp;A113,Assumptions!$I$12:$I$111,"Yes")&gt;1,"Check: rule overlap",IF(OR(D113="",E113="",F113=""),"Check: rule inputs",IF(OR(J113&lt;0,K113&lt;0),"Check: over capacity",IF(OR(J113=0,K113=0),"At limit",IF(G113="Yes","Arrival blackout","Open"))))))</f>
        <v/>
      </c>
    </row>
    <row r="114">
      <c r="A114" s="33">
        <f>IF(OR(Assumptions!$B$3="",Assumptions!$B$4="",ROW()-6&gt;Assumptions!$B$4),"",Assumptions!$B$3+ROW()-7)</f>
        <v/>
      </c>
      <c r="B114" s="22">
        <f>IF(A114="","",TEXT(A114,"ddd"))</f>
        <v/>
      </c>
      <c r="C114" s="22">
        <f>IF(A114="","",IF(COUNTIFS(Assumptions!$C$12:$C$111,"&lt;="&amp;A114,Assumptions!$D$12:$D$111,"&gt;="&amp;A114,Assumptions!$I$12:$I$111,"Yes")=0,"Standard",IF(COUNTIFS(Assumptions!$C$12:$C$111,"&lt;="&amp;A114,Assumptions!$D$12:$D$111,"&gt;="&amp;A114,Assumptions!$I$12:$I$111,"Yes")=1,"Holiday rule","Multiple rules")))</f>
        <v/>
      </c>
      <c r="D114" s="14">
        <f>IF(A114="","",IF(COUNTIFS(Assumptions!$C$12:$C$111,"&lt;="&amp;A114,Assumptions!$D$12:$D$111,"&gt;="&amp;A114,Assumptions!$I$12:$I$111,"Yes")=0,Assumptions!$B$5,IF(COUNTIFS(Assumptions!$C$12:$C$111,"&lt;="&amp;A114,Assumptions!$D$12:$D$111,"&gt;="&amp;A114,Assumptions!$I$12:$I$111,"Yes",Assumptions!$E$12:$E$111,"&lt;&gt;")&lt;&gt;COUNTIFS(Assumptions!$C$12:$C$111,"&lt;="&amp;A114,Assumptions!$D$12:$D$111,"&gt;="&amp;A114,Assumptions!$I$12:$I$111,"Yes"),"",IFERROR(SUMIFS(Assumptions!$E$12:$E$111,Assumptions!$C$12:$C$111,"&lt;="&amp;A114,Assumptions!$D$12:$D$111,"&gt;="&amp;A114,Assumptions!$I$12:$I$111,"Yes"),""))))</f>
        <v/>
      </c>
      <c r="E114" s="14">
        <f>IF(A114="","",IF(COUNTIFS(Assumptions!$C$12:$C$111,"&lt;="&amp;A114,Assumptions!$D$12:$D$111,"&gt;="&amp;A114,Assumptions!$I$12:$I$111,"Yes")=0,Assumptions!$B$6,IF(COUNTIFS(Assumptions!$C$12:$C$111,"&lt;="&amp;A114,Assumptions!$D$12:$D$111,"&gt;="&amp;A114,Assumptions!$I$12:$I$111,"Yes",Assumptions!$F$12:$F$111,"&lt;&gt;")&lt;&gt;COUNTIFS(Assumptions!$C$12:$C$111,"&lt;="&amp;A114,Assumptions!$D$12:$D$111,"&gt;="&amp;A114,Assumptions!$I$12:$I$111,"Yes"),"",IFERROR(SUMIFS(Assumptions!$F$12:$F$111,Assumptions!$C$12:$C$111,"&lt;="&amp;A114,Assumptions!$D$12:$D$111,"&gt;="&amp;A114,Assumptions!$I$12:$I$111,"Yes"),""))))</f>
        <v/>
      </c>
      <c r="F114" s="14">
        <f>IF(A114="","",IF(COUNTIFS(Assumptions!$C$12:$C$111,"&lt;="&amp;A114,Assumptions!$D$12:$D$111,"&gt;="&amp;A114,Assumptions!$I$12:$I$111,"Yes")=0,Assumptions!$B$7,IF(COUNTIFS(Assumptions!$C$12:$C$111,"&lt;="&amp;A114,Assumptions!$D$12:$D$111,"&gt;="&amp;A114,Assumptions!$I$12:$I$111,"Yes",Assumptions!$G$12:$G$111,"&lt;&gt;")&lt;&gt;COUNTIFS(Assumptions!$C$12:$C$111,"&lt;="&amp;A114,Assumptions!$D$12:$D$111,"&gt;="&amp;A114,Assumptions!$I$12:$I$111,"Yes"),"",IFERROR(SUMIFS(Assumptions!$G$12:$G$111,Assumptions!$C$12:$C$111,"&lt;="&amp;A114,Assumptions!$D$12:$D$111,"&gt;="&amp;A114,Assumptions!$I$12:$I$111,"Yes"),""))))</f>
        <v/>
      </c>
      <c r="G114" s="14">
        <f>IF(A114="","",IF(COUNTIFS(Assumptions!$C$12:$C$111,"&lt;="&amp;A114,Assumptions!$D$12:$D$111,"&gt;="&amp;A114,Assumptions!$H$12:$H$111,"Yes",Assumptions!$I$12:$I$111,"Yes")&gt;0,"Yes","No"))</f>
        <v/>
      </c>
      <c r="H114" s="14">
        <f>IF(A114="","",IFERROR(SUMIFS(Bookings!$E$7:$E$156,Bookings!$C$7:$C$156,"&lt;="&amp;A114,Bookings!$D$7:$D$156,"&gt;"&amp;A114,Bookings!$G$7:$G$156,"Confirmed")+SUMIFS(Bookings!$E$7:$E$156,Bookings!$C$7:$C$156,"&lt;="&amp;A114,Bookings!$D$7:$D$156,"&gt;"&amp;A114,Bookings!$G$7:$G$156,"Tentative"),0))</f>
        <v/>
      </c>
      <c r="I114" s="14">
        <f>IF(A114="","",IFERROR(SUMIFS(Bookings!$F$7:$F$156,Bookings!$C$7:$C$156,"&lt;="&amp;A114,Bookings!$D$7:$D$156,"&gt;"&amp;A114,Bookings!$G$7:$G$156,"Confirmed")+SUMIFS(Bookings!$F$7:$F$156,Bookings!$C$7:$C$156,"&lt;="&amp;A114,Bookings!$D$7:$D$156,"&gt;"&amp;A114,Bookings!$G$7:$G$156,"Tentative"),0))</f>
        <v/>
      </c>
      <c r="J114" s="14">
        <f>IF(OR(A114="",D114=""),"",IFERROR(D114-H114,""))</f>
        <v/>
      </c>
      <c r="K114" s="14">
        <f>IF(OR(A114="",E114=""),"",IFERROR(E114-I114,""))</f>
        <v/>
      </c>
      <c r="L114" s="23">
        <f>IF(A114="","",IF(COUNTIFS(Assumptions!$C$12:$C$111,"&lt;="&amp;A114,Assumptions!$D$12:$D$111,"&gt;="&amp;A114,Assumptions!$I$12:$I$111,"Yes")&gt;1,"Check: rule overlap",IF(OR(D114="",E114="",F114=""),"Check: rule inputs",IF(OR(J114&lt;0,K114&lt;0),"Check: over capacity",IF(OR(J114=0,K114=0),"At limit",IF(G114="Yes","Arrival blackout","Open"))))))</f>
        <v/>
      </c>
    </row>
    <row r="115">
      <c r="A115" s="34">
        <f>IF(OR(Assumptions!$B$3="",Assumptions!$B$4="",ROW()-6&gt;Assumptions!$B$4),"",Assumptions!$B$3+ROW()-7)</f>
        <v/>
      </c>
      <c r="B115" s="20">
        <f>IF(A115="","",TEXT(A115,"ddd"))</f>
        <v/>
      </c>
      <c r="C115" s="20">
        <f>IF(A115="","",IF(COUNTIFS(Assumptions!$C$12:$C$111,"&lt;="&amp;A115,Assumptions!$D$12:$D$111,"&gt;="&amp;A115,Assumptions!$I$12:$I$111,"Yes")=0,"Standard",IF(COUNTIFS(Assumptions!$C$12:$C$111,"&lt;="&amp;A115,Assumptions!$D$12:$D$111,"&gt;="&amp;A115,Assumptions!$I$12:$I$111,"Yes")=1,"Holiday rule","Multiple rules")))</f>
        <v/>
      </c>
      <c r="D115" s="16">
        <f>IF(A115="","",IF(COUNTIFS(Assumptions!$C$12:$C$111,"&lt;="&amp;A115,Assumptions!$D$12:$D$111,"&gt;="&amp;A115,Assumptions!$I$12:$I$111,"Yes")=0,Assumptions!$B$5,IF(COUNTIFS(Assumptions!$C$12:$C$111,"&lt;="&amp;A115,Assumptions!$D$12:$D$111,"&gt;="&amp;A115,Assumptions!$I$12:$I$111,"Yes",Assumptions!$E$12:$E$111,"&lt;&gt;")&lt;&gt;COUNTIFS(Assumptions!$C$12:$C$111,"&lt;="&amp;A115,Assumptions!$D$12:$D$111,"&gt;="&amp;A115,Assumptions!$I$12:$I$111,"Yes"),"",IFERROR(SUMIFS(Assumptions!$E$12:$E$111,Assumptions!$C$12:$C$111,"&lt;="&amp;A115,Assumptions!$D$12:$D$111,"&gt;="&amp;A115,Assumptions!$I$12:$I$111,"Yes"),""))))</f>
        <v/>
      </c>
      <c r="E115" s="16">
        <f>IF(A115="","",IF(COUNTIFS(Assumptions!$C$12:$C$111,"&lt;="&amp;A115,Assumptions!$D$12:$D$111,"&gt;="&amp;A115,Assumptions!$I$12:$I$111,"Yes")=0,Assumptions!$B$6,IF(COUNTIFS(Assumptions!$C$12:$C$111,"&lt;="&amp;A115,Assumptions!$D$12:$D$111,"&gt;="&amp;A115,Assumptions!$I$12:$I$111,"Yes",Assumptions!$F$12:$F$111,"&lt;&gt;")&lt;&gt;COUNTIFS(Assumptions!$C$12:$C$111,"&lt;="&amp;A115,Assumptions!$D$12:$D$111,"&gt;="&amp;A115,Assumptions!$I$12:$I$111,"Yes"),"",IFERROR(SUMIFS(Assumptions!$F$12:$F$111,Assumptions!$C$12:$C$111,"&lt;="&amp;A115,Assumptions!$D$12:$D$111,"&gt;="&amp;A115,Assumptions!$I$12:$I$111,"Yes"),""))))</f>
        <v/>
      </c>
      <c r="F115" s="16">
        <f>IF(A115="","",IF(COUNTIFS(Assumptions!$C$12:$C$111,"&lt;="&amp;A115,Assumptions!$D$12:$D$111,"&gt;="&amp;A115,Assumptions!$I$12:$I$111,"Yes")=0,Assumptions!$B$7,IF(COUNTIFS(Assumptions!$C$12:$C$111,"&lt;="&amp;A115,Assumptions!$D$12:$D$111,"&gt;="&amp;A115,Assumptions!$I$12:$I$111,"Yes",Assumptions!$G$12:$G$111,"&lt;&gt;")&lt;&gt;COUNTIFS(Assumptions!$C$12:$C$111,"&lt;="&amp;A115,Assumptions!$D$12:$D$111,"&gt;="&amp;A115,Assumptions!$I$12:$I$111,"Yes"),"",IFERROR(SUMIFS(Assumptions!$G$12:$G$111,Assumptions!$C$12:$C$111,"&lt;="&amp;A115,Assumptions!$D$12:$D$111,"&gt;="&amp;A115,Assumptions!$I$12:$I$111,"Yes"),""))))</f>
        <v/>
      </c>
      <c r="G115" s="16">
        <f>IF(A115="","",IF(COUNTIFS(Assumptions!$C$12:$C$111,"&lt;="&amp;A115,Assumptions!$D$12:$D$111,"&gt;="&amp;A115,Assumptions!$H$12:$H$111,"Yes",Assumptions!$I$12:$I$111,"Yes")&gt;0,"Yes","No"))</f>
        <v/>
      </c>
      <c r="H115" s="16">
        <f>IF(A115="","",IFERROR(SUMIFS(Bookings!$E$7:$E$156,Bookings!$C$7:$C$156,"&lt;="&amp;A115,Bookings!$D$7:$D$156,"&gt;"&amp;A115,Bookings!$G$7:$G$156,"Confirmed")+SUMIFS(Bookings!$E$7:$E$156,Bookings!$C$7:$C$156,"&lt;="&amp;A115,Bookings!$D$7:$D$156,"&gt;"&amp;A115,Bookings!$G$7:$G$156,"Tentative"),0))</f>
        <v/>
      </c>
      <c r="I115" s="16">
        <f>IF(A115="","",IFERROR(SUMIFS(Bookings!$F$7:$F$156,Bookings!$C$7:$C$156,"&lt;="&amp;A115,Bookings!$D$7:$D$156,"&gt;"&amp;A115,Bookings!$G$7:$G$156,"Confirmed")+SUMIFS(Bookings!$F$7:$F$156,Bookings!$C$7:$C$156,"&lt;="&amp;A115,Bookings!$D$7:$D$156,"&gt;"&amp;A115,Bookings!$G$7:$G$156,"Tentative"),0))</f>
        <v/>
      </c>
      <c r="J115" s="16">
        <f>IF(OR(A115="",D115=""),"",IFERROR(D115-H115,""))</f>
        <v/>
      </c>
      <c r="K115" s="16">
        <f>IF(OR(A115="",E115=""),"",IFERROR(E115-I115,""))</f>
        <v/>
      </c>
      <c r="L115" s="21">
        <f>IF(A115="","",IF(COUNTIFS(Assumptions!$C$12:$C$111,"&lt;="&amp;A115,Assumptions!$D$12:$D$111,"&gt;="&amp;A115,Assumptions!$I$12:$I$111,"Yes")&gt;1,"Check: rule overlap",IF(OR(D115="",E115="",F115=""),"Check: rule inputs",IF(OR(J115&lt;0,K115&lt;0),"Check: over capacity",IF(OR(J115=0,K115=0),"At limit",IF(G115="Yes","Arrival blackout","Open"))))))</f>
        <v/>
      </c>
    </row>
    <row r="116">
      <c r="A116" s="33">
        <f>IF(OR(Assumptions!$B$3="",Assumptions!$B$4="",ROW()-6&gt;Assumptions!$B$4),"",Assumptions!$B$3+ROW()-7)</f>
        <v/>
      </c>
      <c r="B116" s="22">
        <f>IF(A116="","",TEXT(A116,"ddd"))</f>
        <v/>
      </c>
      <c r="C116" s="22">
        <f>IF(A116="","",IF(COUNTIFS(Assumptions!$C$12:$C$111,"&lt;="&amp;A116,Assumptions!$D$12:$D$111,"&gt;="&amp;A116,Assumptions!$I$12:$I$111,"Yes")=0,"Standard",IF(COUNTIFS(Assumptions!$C$12:$C$111,"&lt;="&amp;A116,Assumptions!$D$12:$D$111,"&gt;="&amp;A116,Assumptions!$I$12:$I$111,"Yes")=1,"Holiday rule","Multiple rules")))</f>
        <v/>
      </c>
      <c r="D116" s="14">
        <f>IF(A116="","",IF(COUNTIFS(Assumptions!$C$12:$C$111,"&lt;="&amp;A116,Assumptions!$D$12:$D$111,"&gt;="&amp;A116,Assumptions!$I$12:$I$111,"Yes")=0,Assumptions!$B$5,IF(COUNTIFS(Assumptions!$C$12:$C$111,"&lt;="&amp;A116,Assumptions!$D$12:$D$111,"&gt;="&amp;A116,Assumptions!$I$12:$I$111,"Yes",Assumptions!$E$12:$E$111,"&lt;&gt;")&lt;&gt;COUNTIFS(Assumptions!$C$12:$C$111,"&lt;="&amp;A116,Assumptions!$D$12:$D$111,"&gt;="&amp;A116,Assumptions!$I$12:$I$111,"Yes"),"",IFERROR(SUMIFS(Assumptions!$E$12:$E$111,Assumptions!$C$12:$C$111,"&lt;="&amp;A116,Assumptions!$D$12:$D$111,"&gt;="&amp;A116,Assumptions!$I$12:$I$111,"Yes"),""))))</f>
        <v/>
      </c>
      <c r="E116" s="14">
        <f>IF(A116="","",IF(COUNTIFS(Assumptions!$C$12:$C$111,"&lt;="&amp;A116,Assumptions!$D$12:$D$111,"&gt;="&amp;A116,Assumptions!$I$12:$I$111,"Yes")=0,Assumptions!$B$6,IF(COUNTIFS(Assumptions!$C$12:$C$111,"&lt;="&amp;A116,Assumptions!$D$12:$D$111,"&gt;="&amp;A116,Assumptions!$I$12:$I$111,"Yes",Assumptions!$F$12:$F$111,"&lt;&gt;")&lt;&gt;COUNTIFS(Assumptions!$C$12:$C$111,"&lt;="&amp;A116,Assumptions!$D$12:$D$111,"&gt;="&amp;A116,Assumptions!$I$12:$I$111,"Yes"),"",IFERROR(SUMIFS(Assumptions!$F$12:$F$111,Assumptions!$C$12:$C$111,"&lt;="&amp;A116,Assumptions!$D$12:$D$111,"&gt;="&amp;A116,Assumptions!$I$12:$I$111,"Yes"),""))))</f>
        <v/>
      </c>
      <c r="F116" s="14">
        <f>IF(A116="","",IF(COUNTIFS(Assumptions!$C$12:$C$111,"&lt;="&amp;A116,Assumptions!$D$12:$D$111,"&gt;="&amp;A116,Assumptions!$I$12:$I$111,"Yes")=0,Assumptions!$B$7,IF(COUNTIFS(Assumptions!$C$12:$C$111,"&lt;="&amp;A116,Assumptions!$D$12:$D$111,"&gt;="&amp;A116,Assumptions!$I$12:$I$111,"Yes",Assumptions!$G$12:$G$111,"&lt;&gt;")&lt;&gt;COUNTIFS(Assumptions!$C$12:$C$111,"&lt;="&amp;A116,Assumptions!$D$12:$D$111,"&gt;="&amp;A116,Assumptions!$I$12:$I$111,"Yes"),"",IFERROR(SUMIFS(Assumptions!$G$12:$G$111,Assumptions!$C$12:$C$111,"&lt;="&amp;A116,Assumptions!$D$12:$D$111,"&gt;="&amp;A116,Assumptions!$I$12:$I$111,"Yes"),""))))</f>
        <v/>
      </c>
      <c r="G116" s="14">
        <f>IF(A116="","",IF(COUNTIFS(Assumptions!$C$12:$C$111,"&lt;="&amp;A116,Assumptions!$D$12:$D$111,"&gt;="&amp;A116,Assumptions!$H$12:$H$111,"Yes",Assumptions!$I$12:$I$111,"Yes")&gt;0,"Yes","No"))</f>
        <v/>
      </c>
      <c r="H116" s="14">
        <f>IF(A116="","",IFERROR(SUMIFS(Bookings!$E$7:$E$156,Bookings!$C$7:$C$156,"&lt;="&amp;A116,Bookings!$D$7:$D$156,"&gt;"&amp;A116,Bookings!$G$7:$G$156,"Confirmed")+SUMIFS(Bookings!$E$7:$E$156,Bookings!$C$7:$C$156,"&lt;="&amp;A116,Bookings!$D$7:$D$156,"&gt;"&amp;A116,Bookings!$G$7:$G$156,"Tentative"),0))</f>
        <v/>
      </c>
      <c r="I116" s="14">
        <f>IF(A116="","",IFERROR(SUMIFS(Bookings!$F$7:$F$156,Bookings!$C$7:$C$156,"&lt;="&amp;A116,Bookings!$D$7:$D$156,"&gt;"&amp;A116,Bookings!$G$7:$G$156,"Confirmed")+SUMIFS(Bookings!$F$7:$F$156,Bookings!$C$7:$C$156,"&lt;="&amp;A116,Bookings!$D$7:$D$156,"&gt;"&amp;A116,Bookings!$G$7:$G$156,"Tentative"),0))</f>
        <v/>
      </c>
      <c r="J116" s="14">
        <f>IF(OR(A116="",D116=""),"",IFERROR(D116-H116,""))</f>
        <v/>
      </c>
      <c r="K116" s="14">
        <f>IF(OR(A116="",E116=""),"",IFERROR(E116-I116,""))</f>
        <v/>
      </c>
      <c r="L116" s="23">
        <f>IF(A116="","",IF(COUNTIFS(Assumptions!$C$12:$C$111,"&lt;="&amp;A116,Assumptions!$D$12:$D$111,"&gt;="&amp;A116,Assumptions!$I$12:$I$111,"Yes")&gt;1,"Check: rule overlap",IF(OR(D116="",E116="",F116=""),"Check: rule inputs",IF(OR(J116&lt;0,K116&lt;0),"Check: over capacity",IF(OR(J116=0,K116=0),"At limit",IF(G116="Yes","Arrival blackout","Open"))))))</f>
        <v/>
      </c>
    </row>
    <row r="117">
      <c r="A117" s="34">
        <f>IF(OR(Assumptions!$B$3="",Assumptions!$B$4="",ROW()-6&gt;Assumptions!$B$4),"",Assumptions!$B$3+ROW()-7)</f>
        <v/>
      </c>
      <c r="B117" s="20">
        <f>IF(A117="","",TEXT(A117,"ddd"))</f>
        <v/>
      </c>
      <c r="C117" s="20">
        <f>IF(A117="","",IF(COUNTIFS(Assumptions!$C$12:$C$111,"&lt;="&amp;A117,Assumptions!$D$12:$D$111,"&gt;="&amp;A117,Assumptions!$I$12:$I$111,"Yes")=0,"Standard",IF(COUNTIFS(Assumptions!$C$12:$C$111,"&lt;="&amp;A117,Assumptions!$D$12:$D$111,"&gt;="&amp;A117,Assumptions!$I$12:$I$111,"Yes")=1,"Holiday rule","Multiple rules")))</f>
        <v/>
      </c>
      <c r="D117" s="16">
        <f>IF(A117="","",IF(COUNTIFS(Assumptions!$C$12:$C$111,"&lt;="&amp;A117,Assumptions!$D$12:$D$111,"&gt;="&amp;A117,Assumptions!$I$12:$I$111,"Yes")=0,Assumptions!$B$5,IF(COUNTIFS(Assumptions!$C$12:$C$111,"&lt;="&amp;A117,Assumptions!$D$12:$D$111,"&gt;="&amp;A117,Assumptions!$I$12:$I$111,"Yes",Assumptions!$E$12:$E$111,"&lt;&gt;")&lt;&gt;COUNTIFS(Assumptions!$C$12:$C$111,"&lt;="&amp;A117,Assumptions!$D$12:$D$111,"&gt;="&amp;A117,Assumptions!$I$12:$I$111,"Yes"),"",IFERROR(SUMIFS(Assumptions!$E$12:$E$111,Assumptions!$C$12:$C$111,"&lt;="&amp;A117,Assumptions!$D$12:$D$111,"&gt;="&amp;A117,Assumptions!$I$12:$I$111,"Yes"),""))))</f>
        <v/>
      </c>
      <c r="E117" s="16">
        <f>IF(A117="","",IF(COUNTIFS(Assumptions!$C$12:$C$111,"&lt;="&amp;A117,Assumptions!$D$12:$D$111,"&gt;="&amp;A117,Assumptions!$I$12:$I$111,"Yes")=0,Assumptions!$B$6,IF(COUNTIFS(Assumptions!$C$12:$C$111,"&lt;="&amp;A117,Assumptions!$D$12:$D$111,"&gt;="&amp;A117,Assumptions!$I$12:$I$111,"Yes",Assumptions!$F$12:$F$111,"&lt;&gt;")&lt;&gt;COUNTIFS(Assumptions!$C$12:$C$111,"&lt;="&amp;A117,Assumptions!$D$12:$D$111,"&gt;="&amp;A117,Assumptions!$I$12:$I$111,"Yes"),"",IFERROR(SUMIFS(Assumptions!$F$12:$F$111,Assumptions!$C$12:$C$111,"&lt;="&amp;A117,Assumptions!$D$12:$D$111,"&gt;="&amp;A117,Assumptions!$I$12:$I$111,"Yes"),""))))</f>
        <v/>
      </c>
      <c r="F117" s="16">
        <f>IF(A117="","",IF(COUNTIFS(Assumptions!$C$12:$C$111,"&lt;="&amp;A117,Assumptions!$D$12:$D$111,"&gt;="&amp;A117,Assumptions!$I$12:$I$111,"Yes")=0,Assumptions!$B$7,IF(COUNTIFS(Assumptions!$C$12:$C$111,"&lt;="&amp;A117,Assumptions!$D$12:$D$111,"&gt;="&amp;A117,Assumptions!$I$12:$I$111,"Yes",Assumptions!$G$12:$G$111,"&lt;&gt;")&lt;&gt;COUNTIFS(Assumptions!$C$12:$C$111,"&lt;="&amp;A117,Assumptions!$D$12:$D$111,"&gt;="&amp;A117,Assumptions!$I$12:$I$111,"Yes"),"",IFERROR(SUMIFS(Assumptions!$G$12:$G$111,Assumptions!$C$12:$C$111,"&lt;="&amp;A117,Assumptions!$D$12:$D$111,"&gt;="&amp;A117,Assumptions!$I$12:$I$111,"Yes"),""))))</f>
        <v/>
      </c>
      <c r="G117" s="16">
        <f>IF(A117="","",IF(COUNTIFS(Assumptions!$C$12:$C$111,"&lt;="&amp;A117,Assumptions!$D$12:$D$111,"&gt;="&amp;A117,Assumptions!$H$12:$H$111,"Yes",Assumptions!$I$12:$I$111,"Yes")&gt;0,"Yes","No"))</f>
        <v/>
      </c>
      <c r="H117" s="16">
        <f>IF(A117="","",IFERROR(SUMIFS(Bookings!$E$7:$E$156,Bookings!$C$7:$C$156,"&lt;="&amp;A117,Bookings!$D$7:$D$156,"&gt;"&amp;A117,Bookings!$G$7:$G$156,"Confirmed")+SUMIFS(Bookings!$E$7:$E$156,Bookings!$C$7:$C$156,"&lt;="&amp;A117,Bookings!$D$7:$D$156,"&gt;"&amp;A117,Bookings!$G$7:$G$156,"Tentative"),0))</f>
        <v/>
      </c>
      <c r="I117" s="16">
        <f>IF(A117="","",IFERROR(SUMIFS(Bookings!$F$7:$F$156,Bookings!$C$7:$C$156,"&lt;="&amp;A117,Bookings!$D$7:$D$156,"&gt;"&amp;A117,Bookings!$G$7:$G$156,"Confirmed")+SUMIFS(Bookings!$F$7:$F$156,Bookings!$C$7:$C$156,"&lt;="&amp;A117,Bookings!$D$7:$D$156,"&gt;"&amp;A117,Bookings!$G$7:$G$156,"Tentative"),0))</f>
        <v/>
      </c>
      <c r="J117" s="16">
        <f>IF(OR(A117="",D117=""),"",IFERROR(D117-H117,""))</f>
        <v/>
      </c>
      <c r="K117" s="16">
        <f>IF(OR(A117="",E117=""),"",IFERROR(E117-I117,""))</f>
        <v/>
      </c>
      <c r="L117" s="21">
        <f>IF(A117="","",IF(COUNTIFS(Assumptions!$C$12:$C$111,"&lt;="&amp;A117,Assumptions!$D$12:$D$111,"&gt;="&amp;A117,Assumptions!$I$12:$I$111,"Yes")&gt;1,"Check: rule overlap",IF(OR(D117="",E117="",F117=""),"Check: rule inputs",IF(OR(J117&lt;0,K117&lt;0),"Check: over capacity",IF(OR(J117=0,K117=0),"At limit",IF(G117="Yes","Arrival blackout","Open"))))))</f>
        <v/>
      </c>
    </row>
    <row r="118">
      <c r="A118" s="33">
        <f>IF(OR(Assumptions!$B$3="",Assumptions!$B$4="",ROW()-6&gt;Assumptions!$B$4),"",Assumptions!$B$3+ROW()-7)</f>
        <v/>
      </c>
      <c r="B118" s="22">
        <f>IF(A118="","",TEXT(A118,"ddd"))</f>
        <v/>
      </c>
      <c r="C118" s="22">
        <f>IF(A118="","",IF(COUNTIFS(Assumptions!$C$12:$C$111,"&lt;="&amp;A118,Assumptions!$D$12:$D$111,"&gt;="&amp;A118,Assumptions!$I$12:$I$111,"Yes")=0,"Standard",IF(COUNTIFS(Assumptions!$C$12:$C$111,"&lt;="&amp;A118,Assumptions!$D$12:$D$111,"&gt;="&amp;A118,Assumptions!$I$12:$I$111,"Yes")=1,"Holiday rule","Multiple rules")))</f>
        <v/>
      </c>
      <c r="D118" s="14">
        <f>IF(A118="","",IF(COUNTIFS(Assumptions!$C$12:$C$111,"&lt;="&amp;A118,Assumptions!$D$12:$D$111,"&gt;="&amp;A118,Assumptions!$I$12:$I$111,"Yes")=0,Assumptions!$B$5,IF(COUNTIFS(Assumptions!$C$12:$C$111,"&lt;="&amp;A118,Assumptions!$D$12:$D$111,"&gt;="&amp;A118,Assumptions!$I$12:$I$111,"Yes",Assumptions!$E$12:$E$111,"&lt;&gt;")&lt;&gt;COUNTIFS(Assumptions!$C$12:$C$111,"&lt;="&amp;A118,Assumptions!$D$12:$D$111,"&gt;="&amp;A118,Assumptions!$I$12:$I$111,"Yes"),"",IFERROR(SUMIFS(Assumptions!$E$12:$E$111,Assumptions!$C$12:$C$111,"&lt;="&amp;A118,Assumptions!$D$12:$D$111,"&gt;="&amp;A118,Assumptions!$I$12:$I$111,"Yes"),""))))</f>
        <v/>
      </c>
      <c r="E118" s="14">
        <f>IF(A118="","",IF(COUNTIFS(Assumptions!$C$12:$C$111,"&lt;="&amp;A118,Assumptions!$D$12:$D$111,"&gt;="&amp;A118,Assumptions!$I$12:$I$111,"Yes")=0,Assumptions!$B$6,IF(COUNTIFS(Assumptions!$C$12:$C$111,"&lt;="&amp;A118,Assumptions!$D$12:$D$111,"&gt;="&amp;A118,Assumptions!$I$12:$I$111,"Yes",Assumptions!$F$12:$F$111,"&lt;&gt;")&lt;&gt;COUNTIFS(Assumptions!$C$12:$C$111,"&lt;="&amp;A118,Assumptions!$D$12:$D$111,"&gt;="&amp;A118,Assumptions!$I$12:$I$111,"Yes"),"",IFERROR(SUMIFS(Assumptions!$F$12:$F$111,Assumptions!$C$12:$C$111,"&lt;="&amp;A118,Assumptions!$D$12:$D$111,"&gt;="&amp;A118,Assumptions!$I$12:$I$111,"Yes"),""))))</f>
        <v/>
      </c>
      <c r="F118" s="14">
        <f>IF(A118="","",IF(COUNTIFS(Assumptions!$C$12:$C$111,"&lt;="&amp;A118,Assumptions!$D$12:$D$111,"&gt;="&amp;A118,Assumptions!$I$12:$I$111,"Yes")=0,Assumptions!$B$7,IF(COUNTIFS(Assumptions!$C$12:$C$111,"&lt;="&amp;A118,Assumptions!$D$12:$D$111,"&gt;="&amp;A118,Assumptions!$I$12:$I$111,"Yes",Assumptions!$G$12:$G$111,"&lt;&gt;")&lt;&gt;COUNTIFS(Assumptions!$C$12:$C$111,"&lt;="&amp;A118,Assumptions!$D$12:$D$111,"&gt;="&amp;A118,Assumptions!$I$12:$I$111,"Yes"),"",IFERROR(SUMIFS(Assumptions!$G$12:$G$111,Assumptions!$C$12:$C$111,"&lt;="&amp;A118,Assumptions!$D$12:$D$111,"&gt;="&amp;A118,Assumptions!$I$12:$I$111,"Yes"),""))))</f>
        <v/>
      </c>
      <c r="G118" s="14">
        <f>IF(A118="","",IF(COUNTIFS(Assumptions!$C$12:$C$111,"&lt;="&amp;A118,Assumptions!$D$12:$D$111,"&gt;="&amp;A118,Assumptions!$H$12:$H$111,"Yes",Assumptions!$I$12:$I$111,"Yes")&gt;0,"Yes","No"))</f>
        <v/>
      </c>
      <c r="H118" s="14">
        <f>IF(A118="","",IFERROR(SUMIFS(Bookings!$E$7:$E$156,Bookings!$C$7:$C$156,"&lt;="&amp;A118,Bookings!$D$7:$D$156,"&gt;"&amp;A118,Bookings!$G$7:$G$156,"Confirmed")+SUMIFS(Bookings!$E$7:$E$156,Bookings!$C$7:$C$156,"&lt;="&amp;A118,Bookings!$D$7:$D$156,"&gt;"&amp;A118,Bookings!$G$7:$G$156,"Tentative"),0))</f>
        <v/>
      </c>
      <c r="I118" s="14">
        <f>IF(A118="","",IFERROR(SUMIFS(Bookings!$F$7:$F$156,Bookings!$C$7:$C$156,"&lt;="&amp;A118,Bookings!$D$7:$D$156,"&gt;"&amp;A118,Bookings!$G$7:$G$156,"Confirmed")+SUMIFS(Bookings!$F$7:$F$156,Bookings!$C$7:$C$156,"&lt;="&amp;A118,Bookings!$D$7:$D$156,"&gt;"&amp;A118,Bookings!$G$7:$G$156,"Tentative"),0))</f>
        <v/>
      </c>
      <c r="J118" s="14">
        <f>IF(OR(A118="",D118=""),"",IFERROR(D118-H118,""))</f>
        <v/>
      </c>
      <c r="K118" s="14">
        <f>IF(OR(A118="",E118=""),"",IFERROR(E118-I118,""))</f>
        <v/>
      </c>
      <c r="L118" s="23">
        <f>IF(A118="","",IF(COUNTIFS(Assumptions!$C$12:$C$111,"&lt;="&amp;A118,Assumptions!$D$12:$D$111,"&gt;="&amp;A118,Assumptions!$I$12:$I$111,"Yes")&gt;1,"Check: rule overlap",IF(OR(D118="",E118="",F118=""),"Check: rule inputs",IF(OR(J118&lt;0,K118&lt;0),"Check: over capacity",IF(OR(J118=0,K118=0),"At limit",IF(G118="Yes","Arrival blackout","Open"))))))</f>
        <v/>
      </c>
    </row>
    <row r="119">
      <c r="A119" s="34">
        <f>IF(OR(Assumptions!$B$3="",Assumptions!$B$4="",ROW()-6&gt;Assumptions!$B$4),"",Assumptions!$B$3+ROW()-7)</f>
        <v/>
      </c>
      <c r="B119" s="20">
        <f>IF(A119="","",TEXT(A119,"ddd"))</f>
        <v/>
      </c>
      <c r="C119" s="20">
        <f>IF(A119="","",IF(COUNTIFS(Assumptions!$C$12:$C$111,"&lt;="&amp;A119,Assumptions!$D$12:$D$111,"&gt;="&amp;A119,Assumptions!$I$12:$I$111,"Yes")=0,"Standard",IF(COUNTIFS(Assumptions!$C$12:$C$111,"&lt;="&amp;A119,Assumptions!$D$12:$D$111,"&gt;="&amp;A119,Assumptions!$I$12:$I$111,"Yes")=1,"Holiday rule","Multiple rules")))</f>
        <v/>
      </c>
      <c r="D119" s="16">
        <f>IF(A119="","",IF(COUNTIFS(Assumptions!$C$12:$C$111,"&lt;="&amp;A119,Assumptions!$D$12:$D$111,"&gt;="&amp;A119,Assumptions!$I$12:$I$111,"Yes")=0,Assumptions!$B$5,IF(COUNTIFS(Assumptions!$C$12:$C$111,"&lt;="&amp;A119,Assumptions!$D$12:$D$111,"&gt;="&amp;A119,Assumptions!$I$12:$I$111,"Yes",Assumptions!$E$12:$E$111,"&lt;&gt;")&lt;&gt;COUNTIFS(Assumptions!$C$12:$C$111,"&lt;="&amp;A119,Assumptions!$D$12:$D$111,"&gt;="&amp;A119,Assumptions!$I$12:$I$111,"Yes"),"",IFERROR(SUMIFS(Assumptions!$E$12:$E$111,Assumptions!$C$12:$C$111,"&lt;="&amp;A119,Assumptions!$D$12:$D$111,"&gt;="&amp;A119,Assumptions!$I$12:$I$111,"Yes"),""))))</f>
        <v/>
      </c>
      <c r="E119" s="16">
        <f>IF(A119="","",IF(COUNTIFS(Assumptions!$C$12:$C$111,"&lt;="&amp;A119,Assumptions!$D$12:$D$111,"&gt;="&amp;A119,Assumptions!$I$12:$I$111,"Yes")=0,Assumptions!$B$6,IF(COUNTIFS(Assumptions!$C$12:$C$111,"&lt;="&amp;A119,Assumptions!$D$12:$D$111,"&gt;="&amp;A119,Assumptions!$I$12:$I$111,"Yes",Assumptions!$F$12:$F$111,"&lt;&gt;")&lt;&gt;COUNTIFS(Assumptions!$C$12:$C$111,"&lt;="&amp;A119,Assumptions!$D$12:$D$111,"&gt;="&amp;A119,Assumptions!$I$12:$I$111,"Yes"),"",IFERROR(SUMIFS(Assumptions!$F$12:$F$111,Assumptions!$C$12:$C$111,"&lt;="&amp;A119,Assumptions!$D$12:$D$111,"&gt;="&amp;A119,Assumptions!$I$12:$I$111,"Yes"),""))))</f>
        <v/>
      </c>
      <c r="F119" s="16">
        <f>IF(A119="","",IF(COUNTIFS(Assumptions!$C$12:$C$111,"&lt;="&amp;A119,Assumptions!$D$12:$D$111,"&gt;="&amp;A119,Assumptions!$I$12:$I$111,"Yes")=0,Assumptions!$B$7,IF(COUNTIFS(Assumptions!$C$12:$C$111,"&lt;="&amp;A119,Assumptions!$D$12:$D$111,"&gt;="&amp;A119,Assumptions!$I$12:$I$111,"Yes",Assumptions!$G$12:$G$111,"&lt;&gt;")&lt;&gt;COUNTIFS(Assumptions!$C$12:$C$111,"&lt;="&amp;A119,Assumptions!$D$12:$D$111,"&gt;="&amp;A119,Assumptions!$I$12:$I$111,"Yes"),"",IFERROR(SUMIFS(Assumptions!$G$12:$G$111,Assumptions!$C$12:$C$111,"&lt;="&amp;A119,Assumptions!$D$12:$D$111,"&gt;="&amp;A119,Assumptions!$I$12:$I$111,"Yes"),""))))</f>
        <v/>
      </c>
      <c r="G119" s="16">
        <f>IF(A119="","",IF(COUNTIFS(Assumptions!$C$12:$C$111,"&lt;="&amp;A119,Assumptions!$D$12:$D$111,"&gt;="&amp;A119,Assumptions!$H$12:$H$111,"Yes",Assumptions!$I$12:$I$111,"Yes")&gt;0,"Yes","No"))</f>
        <v/>
      </c>
      <c r="H119" s="16">
        <f>IF(A119="","",IFERROR(SUMIFS(Bookings!$E$7:$E$156,Bookings!$C$7:$C$156,"&lt;="&amp;A119,Bookings!$D$7:$D$156,"&gt;"&amp;A119,Bookings!$G$7:$G$156,"Confirmed")+SUMIFS(Bookings!$E$7:$E$156,Bookings!$C$7:$C$156,"&lt;="&amp;A119,Bookings!$D$7:$D$156,"&gt;"&amp;A119,Bookings!$G$7:$G$156,"Tentative"),0))</f>
        <v/>
      </c>
      <c r="I119" s="16">
        <f>IF(A119="","",IFERROR(SUMIFS(Bookings!$F$7:$F$156,Bookings!$C$7:$C$156,"&lt;="&amp;A119,Bookings!$D$7:$D$156,"&gt;"&amp;A119,Bookings!$G$7:$G$156,"Confirmed")+SUMIFS(Bookings!$F$7:$F$156,Bookings!$C$7:$C$156,"&lt;="&amp;A119,Bookings!$D$7:$D$156,"&gt;"&amp;A119,Bookings!$G$7:$G$156,"Tentative"),0))</f>
        <v/>
      </c>
      <c r="J119" s="16">
        <f>IF(OR(A119="",D119=""),"",IFERROR(D119-H119,""))</f>
        <v/>
      </c>
      <c r="K119" s="16">
        <f>IF(OR(A119="",E119=""),"",IFERROR(E119-I119,""))</f>
        <v/>
      </c>
      <c r="L119" s="21">
        <f>IF(A119="","",IF(COUNTIFS(Assumptions!$C$12:$C$111,"&lt;="&amp;A119,Assumptions!$D$12:$D$111,"&gt;="&amp;A119,Assumptions!$I$12:$I$111,"Yes")&gt;1,"Check: rule overlap",IF(OR(D119="",E119="",F119=""),"Check: rule inputs",IF(OR(J119&lt;0,K119&lt;0),"Check: over capacity",IF(OR(J119=0,K119=0),"At limit",IF(G119="Yes","Arrival blackout","Open"))))))</f>
        <v/>
      </c>
    </row>
    <row r="120">
      <c r="A120" s="33">
        <f>IF(OR(Assumptions!$B$3="",Assumptions!$B$4="",ROW()-6&gt;Assumptions!$B$4),"",Assumptions!$B$3+ROW()-7)</f>
        <v/>
      </c>
      <c r="B120" s="22">
        <f>IF(A120="","",TEXT(A120,"ddd"))</f>
        <v/>
      </c>
      <c r="C120" s="22">
        <f>IF(A120="","",IF(COUNTIFS(Assumptions!$C$12:$C$111,"&lt;="&amp;A120,Assumptions!$D$12:$D$111,"&gt;="&amp;A120,Assumptions!$I$12:$I$111,"Yes")=0,"Standard",IF(COUNTIFS(Assumptions!$C$12:$C$111,"&lt;="&amp;A120,Assumptions!$D$12:$D$111,"&gt;="&amp;A120,Assumptions!$I$12:$I$111,"Yes")=1,"Holiday rule","Multiple rules")))</f>
        <v/>
      </c>
      <c r="D120" s="14">
        <f>IF(A120="","",IF(COUNTIFS(Assumptions!$C$12:$C$111,"&lt;="&amp;A120,Assumptions!$D$12:$D$111,"&gt;="&amp;A120,Assumptions!$I$12:$I$111,"Yes")=0,Assumptions!$B$5,IF(COUNTIFS(Assumptions!$C$12:$C$111,"&lt;="&amp;A120,Assumptions!$D$12:$D$111,"&gt;="&amp;A120,Assumptions!$I$12:$I$111,"Yes",Assumptions!$E$12:$E$111,"&lt;&gt;")&lt;&gt;COUNTIFS(Assumptions!$C$12:$C$111,"&lt;="&amp;A120,Assumptions!$D$12:$D$111,"&gt;="&amp;A120,Assumptions!$I$12:$I$111,"Yes"),"",IFERROR(SUMIFS(Assumptions!$E$12:$E$111,Assumptions!$C$12:$C$111,"&lt;="&amp;A120,Assumptions!$D$12:$D$111,"&gt;="&amp;A120,Assumptions!$I$12:$I$111,"Yes"),""))))</f>
        <v/>
      </c>
      <c r="E120" s="14">
        <f>IF(A120="","",IF(COUNTIFS(Assumptions!$C$12:$C$111,"&lt;="&amp;A120,Assumptions!$D$12:$D$111,"&gt;="&amp;A120,Assumptions!$I$12:$I$111,"Yes")=0,Assumptions!$B$6,IF(COUNTIFS(Assumptions!$C$12:$C$111,"&lt;="&amp;A120,Assumptions!$D$12:$D$111,"&gt;="&amp;A120,Assumptions!$I$12:$I$111,"Yes",Assumptions!$F$12:$F$111,"&lt;&gt;")&lt;&gt;COUNTIFS(Assumptions!$C$12:$C$111,"&lt;="&amp;A120,Assumptions!$D$12:$D$111,"&gt;="&amp;A120,Assumptions!$I$12:$I$111,"Yes"),"",IFERROR(SUMIFS(Assumptions!$F$12:$F$111,Assumptions!$C$12:$C$111,"&lt;="&amp;A120,Assumptions!$D$12:$D$111,"&gt;="&amp;A120,Assumptions!$I$12:$I$111,"Yes"),""))))</f>
        <v/>
      </c>
      <c r="F120" s="14">
        <f>IF(A120="","",IF(COUNTIFS(Assumptions!$C$12:$C$111,"&lt;="&amp;A120,Assumptions!$D$12:$D$111,"&gt;="&amp;A120,Assumptions!$I$12:$I$111,"Yes")=0,Assumptions!$B$7,IF(COUNTIFS(Assumptions!$C$12:$C$111,"&lt;="&amp;A120,Assumptions!$D$12:$D$111,"&gt;="&amp;A120,Assumptions!$I$12:$I$111,"Yes",Assumptions!$G$12:$G$111,"&lt;&gt;")&lt;&gt;COUNTIFS(Assumptions!$C$12:$C$111,"&lt;="&amp;A120,Assumptions!$D$12:$D$111,"&gt;="&amp;A120,Assumptions!$I$12:$I$111,"Yes"),"",IFERROR(SUMIFS(Assumptions!$G$12:$G$111,Assumptions!$C$12:$C$111,"&lt;="&amp;A120,Assumptions!$D$12:$D$111,"&gt;="&amp;A120,Assumptions!$I$12:$I$111,"Yes"),""))))</f>
        <v/>
      </c>
      <c r="G120" s="14">
        <f>IF(A120="","",IF(COUNTIFS(Assumptions!$C$12:$C$111,"&lt;="&amp;A120,Assumptions!$D$12:$D$111,"&gt;="&amp;A120,Assumptions!$H$12:$H$111,"Yes",Assumptions!$I$12:$I$111,"Yes")&gt;0,"Yes","No"))</f>
        <v/>
      </c>
      <c r="H120" s="14">
        <f>IF(A120="","",IFERROR(SUMIFS(Bookings!$E$7:$E$156,Bookings!$C$7:$C$156,"&lt;="&amp;A120,Bookings!$D$7:$D$156,"&gt;"&amp;A120,Bookings!$G$7:$G$156,"Confirmed")+SUMIFS(Bookings!$E$7:$E$156,Bookings!$C$7:$C$156,"&lt;="&amp;A120,Bookings!$D$7:$D$156,"&gt;"&amp;A120,Bookings!$G$7:$G$156,"Tentative"),0))</f>
        <v/>
      </c>
      <c r="I120" s="14">
        <f>IF(A120="","",IFERROR(SUMIFS(Bookings!$F$7:$F$156,Bookings!$C$7:$C$156,"&lt;="&amp;A120,Bookings!$D$7:$D$156,"&gt;"&amp;A120,Bookings!$G$7:$G$156,"Confirmed")+SUMIFS(Bookings!$F$7:$F$156,Bookings!$C$7:$C$156,"&lt;="&amp;A120,Bookings!$D$7:$D$156,"&gt;"&amp;A120,Bookings!$G$7:$G$156,"Tentative"),0))</f>
        <v/>
      </c>
      <c r="J120" s="14">
        <f>IF(OR(A120="",D120=""),"",IFERROR(D120-H120,""))</f>
        <v/>
      </c>
      <c r="K120" s="14">
        <f>IF(OR(A120="",E120=""),"",IFERROR(E120-I120,""))</f>
        <v/>
      </c>
      <c r="L120" s="23">
        <f>IF(A120="","",IF(COUNTIFS(Assumptions!$C$12:$C$111,"&lt;="&amp;A120,Assumptions!$D$12:$D$111,"&gt;="&amp;A120,Assumptions!$I$12:$I$111,"Yes")&gt;1,"Check: rule overlap",IF(OR(D120="",E120="",F120=""),"Check: rule inputs",IF(OR(J120&lt;0,K120&lt;0),"Check: over capacity",IF(OR(J120=0,K120=0),"At limit",IF(G120="Yes","Arrival blackout","Open"))))))</f>
        <v/>
      </c>
    </row>
    <row r="121">
      <c r="A121" s="34">
        <f>IF(OR(Assumptions!$B$3="",Assumptions!$B$4="",ROW()-6&gt;Assumptions!$B$4),"",Assumptions!$B$3+ROW()-7)</f>
        <v/>
      </c>
      <c r="B121" s="20">
        <f>IF(A121="","",TEXT(A121,"ddd"))</f>
        <v/>
      </c>
      <c r="C121" s="20">
        <f>IF(A121="","",IF(COUNTIFS(Assumptions!$C$12:$C$111,"&lt;="&amp;A121,Assumptions!$D$12:$D$111,"&gt;="&amp;A121,Assumptions!$I$12:$I$111,"Yes")=0,"Standard",IF(COUNTIFS(Assumptions!$C$12:$C$111,"&lt;="&amp;A121,Assumptions!$D$12:$D$111,"&gt;="&amp;A121,Assumptions!$I$12:$I$111,"Yes")=1,"Holiday rule","Multiple rules")))</f>
        <v/>
      </c>
      <c r="D121" s="16">
        <f>IF(A121="","",IF(COUNTIFS(Assumptions!$C$12:$C$111,"&lt;="&amp;A121,Assumptions!$D$12:$D$111,"&gt;="&amp;A121,Assumptions!$I$12:$I$111,"Yes")=0,Assumptions!$B$5,IF(COUNTIFS(Assumptions!$C$12:$C$111,"&lt;="&amp;A121,Assumptions!$D$12:$D$111,"&gt;="&amp;A121,Assumptions!$I$12:$I$111,"Yes",Assumptions!$E$12:$E$111,"&lt;&gt;")&lt;&gt;COUNTIFS(Assumptions!$C$12:$C$111,"&lt;="&amp;A121,Assumptions!$D$12:$D$111,"&gt;="&amp;A121,Assumptions!$I$12:$I$111,"Yes"),"",IFERROR(SUMIFS(Assumptions!$E$12:$E$111,Assumptions!$C$12:$C$111,"&lt;="&amp;A121,Assumptions!$D$12:$D$111,"&gt;="&amp;A121,Assumptions!$I$12:$I$111,"Yes"),""))))</f>
        <v/>
      </c>
      <c r="E121" s="16">
        <f>IF(A121="","",IF(COUNTIFS(Assumptions!$C$12:$C$111,"&lt;="&amp;A121,Assumptions!$D$12:$D$111,"&gt;="&amp;A121,Assumptions!$I$12:$I$111,"Yes")=0,Assumptions!$B$6,IF(COUNTIFS(Assumptions!$C$12:$C$111,"&lt;="&amp;A121,Assumptions!$D$12:$D$111,"&gt;="&amp;A121,Assumptions!$I$12:$I$111,"Yes",Assumptions!$F$12:$F$111,"&lt;&gt;")&lt;&gt;COUNTIFS(Assumptions!$C$12:$C$111,"&lt;="&amp;A121,Assumptions!$D$12:$D$111,"&gt;="&amp;A121,Assumptions!$I$12:$I$111,"Yes"),"",IFERROR(SUMIFS(Assumptions!$F$12:$F$111,Assumptions!$C$12:$C$111,"&lt;="&amp;A121,Assumptions!$D$12:$D$111,"&gt;="&amp;A121,Assumptions!$I$12:$I$111,"Yes"),""))))</f>
        <v/>
      </c>
      <c r="F121" s="16">
        <f>IF(A121="","",IF(COUNTIFS(Assumptions!$C$12:$C$111,"&lt;="&amp;A121,Assumptions!$D$12:$D$111,"&gt;="&amp;A121,Assumptions!$I$12:$I$111,"Yes")=0,Assumptions!$B$7,IF(COUNTIFS(Assumptions!$C$12:$C$111,"&lt;="&amp;A121,Assumptions!$D$12:$D$111,"&gt;="&amp;A121,Assumptions!$I$12:$I$111,"Yes",Assumptions!$G$12:$G$111,"&lt;&gt;")&lt;&gt;COUNTIFS(Assumptions!$C$12:$C$111,"&lt;="&amp;A121,Assumptions!$D$12:$D$111,"&gt;="&amp;A121,Assumptions!$I$12:$I$111,"Yes"),"",IFERROR(SUMIFS(Assumptions!$G$12:$G$111,Assumptions!$C$12:$C$111,"&lt;="&amp;A121,Assumptions!$D$12:$D$111,"&gt;="&amp;A121,Assumptions!$I$12:$I$111,"Yes"),""))))</f>
        <v/>
      </c>
      <c r="G121" s="16">
        <f>IF(A121="","",IF(COUNTIFS(Assumptions!$C$12:$C$111,"&lt;="&amp;A121,Assumptions!$D$12:$D$111,"&gt;="&amp;A121,Assumptions!$H$12:$H$111,"Yes",Assumptions!$I$12:$I$111,"Yes")&gt;0,"Yes","No"))</f>
        <v/>
      </c>
      <c r="H121" s="16">
        <f>IF(A121="","",IFERROR(SUMIFS(Bookings!$E$7:$E$156,Bookings!$C$7:$C$156,"&lt;="&amp;A121,Bookings!$D$7:$D$156,"&gt;"&amp;A121,Bookings!$G$7:$G$156,"Confirmed")+SUMIFS(Bookings!$E$7:$E$156,Bookings!$C$7:$C$156,"&lt;="&amp;A121,Bookings!$D$7:$D$156,"&gt;"&amp;A121,Bookings!$G$7:$G$156,"Tentative"),0))</f>
        <v/>
      </c>
      <c r="I121" s="16">
        <f>IF(A121="","",IFERROR(SUMIFS(Bookings!$F$7:$F$156,Bookings!$C$7:$C$156,"&lt;="&amp;A121,Bookings!$D$7:$D$156,"&gt;"&amp;A121,Bookings!$G$7:$G$156,"Confirmed")+SUMIFS(Bookings!$F$7:$F$156,Bookings!$C$7:$C$156,"&lt;="&amp;A121,Bookings!$D$7:$D$156,"&gt;"&amp;A121,Bookings!$G$7:$G$156,"Tentative"),0))</f>
        <v/>
      </c>
      <c r="J121" s="16">
        <f>IF(OR(A121="",D121=""),"",IFERROR(D121-H121,""))</f>
        <v/>
      </c>
      <c r="K121" s="16">
        <f>IF(OR(A121="",E121=""),"",IFERROR(E121-I121,""))</f>
        <v/>
      </c>
      <c r="L121" s="21">
        <f>IF(A121="","",IF(COUNTIFS(Assumptions!$C$12:$C$111,"&lt;="&amp;A121,Assumptions!$D$12:$D$111,"&gt;="&amp;A121,Assumptions!$I$12:$I$111,"Yes")&gt;1,"Check: rule overlap",IF(OR(D121="",E121="",F121=""),"Check: rule inputs",IF(OR(J121&lt;0,K121&lt;0),"Check: over capacity",IF(OR(J121=0,K121=0),"At limit",IF(G121="Yes","Arrival blackout","Open"))))))</f>
        <v/>
      </c>
    </row>
    <row r="122">
      <c r="A122" s="33">
        <f>IF(OR(Assumptions!$B$3="",Assumptions!$B$4="",ROW()-6&gt;Assumptions!$B$4),"",Assumptions!$B$3+ROW()-7)</f>
        <v/>
      </c>
      <c r="B122" s="22">
        <f>IF(A122="","",TEXT(A122,"ddd"))</f>
        <v/>
      </c>
      <c r="C122" s="22">
        <f>IF(A122="","",IF(COUNTIFS(Assumptions!$C$12:$C$111,"&lt;="&amp;A122,Assumptions!$D$12:$D$111,"&gt;="&amp;A122,Assumptions!$I$12:$I$111,"Yes")=0,"Standard",IF(COUNTIFS(Assumptions!$C$12:$C$111,"&lt;="&amp;A122,Assumptions!$D$12:$D$111,"&gt;="&amp;A122,Assumptions!$I$12:$I$111,"Yes")=1,"Holiday rule","Multiple rules")))</f>
        <v/>
      </c>
      <c r="D122" s="14">
        <f>IF(A122="","",IF(COUNTIFS(Assumptions!$C$12:$C$111,"&lt;="&amp;A122,Assumptions!$D$12:$D$111,"&gt;="&amp;A122,Assumptions!$I$12:$I$111,"Yes")=0,Assumptions!$B$5,IF(COUNTIFS(Assumptions!$C$12:$C$111,"&lt;="&amp;A122,Assumptions!$D$12:$D$111,"&gt;="&amp;A122,Assumptions!$I$12:$I$111,"Yes",Assumptions!$E$12:$E$111,"&lt;&gt;")&lt;&gt;COUNTIFS(Assumptions!$C$12:$C$111,"&lt;="&amp;A122,Assumptions!$D$12:$D$111,"&gt;="&amp;A122,Assumptions!$I$12:$I$111,"Yes"),"",IFERROR(SUMIFS(Assumptions!$E$12:$E$111,Assumptions!$C$12:$C$111,"&lt;="&amp;A122,Assumptions!$D$12:$D$111,"&gt;="&amp;A122,Assumptions!$I$12:$I$111,"Yes"),""))))</f>
        <v/>
      </c>
      <c r="E122" s="14">
        <f>IF(A122="","",IF(COUNTIFS(Assumptions!$C$12:$C$111,"&lt;="&amp;A122,Assumptions!$D$12:$D$111,"&gt;="&amp;A122,Assumptions!$I$12:$I$111,"Yes")=0,Assumptions!$B$6,IF(COUNTIFS(Assumptions!$C$12:$C$111,"&lt;="&amp;A122,Assumptions!$D$12:$D$111,"&gt;="&amp;A122,Assumptions!$I$12:$I$111,"Yes",Assumptions!$F$12:$F$111,"&lt;&gt;")&lt;&gt;COUNTIFS(Assumptions!$C$12:$C$111,"&lt;="&amp;A122,Assumptions!$D$12:$D$111,"&gt;="&amp;A122,Assumptions!$I$12:$I$111,"Yes"),"",IFERROR(SUMIFS(Assumptions!$F$12:$F$111,Assumptions!$C$12:$C$111,"&lt;="&amp;A122,Assumptions!$D$12:$D$111,"&gt;="&amp;A122,Assumptions!$I$12:$I$111,"Yes"),""))))</f>
        <v/>
      </c>
      <c r="F122" s="14">
        <f>IF(A122="","",IF(COUNTIFS(Assumptions!$C$12:$C$111,"&lt;="&amp;A122,Assumptions!$D$12:$D$111,"&gt;="&amp;A122,Assumptions!$I$12:$I$111,"Yes")=0,Assumptions!$B$7,IF(COUNTIFS(Assumptions!$C$12:$C$111,"&lt;="&amp;A122,Assumptions!$D$12:$D$111,"&gt;="&amp;A122,Assumptions!$I$12:$I$111,"Yes",Assumptions!$G$12:$G$111,"&lt;&gt;")&lt;&gt;COUNTIFS(Assumptions!$C$12:$C$111,"&lt;="&amp;A122,Assumptions!$D$12:$D$111,"&gt;="&amp;A122,Assumptions!$I$12:$I$111,"Yes"),"",IFERROR(SUMIFS(Assumptions!$G$12:$G$111,Assumptions!$C$12:$C$111,"&lt;="&amp;A122,Assumptions!$D$12:$D$111,"&gt;="&amp;A122,Assumptions!$I$12:$I$111,"Yes"),""))))</f>
        <v/>
      </c>
      <c r="G122" s="14">
        <f>IF(A122="","",IF(COUNTIFS(Assumptions!$C$12:$C$111,"&lt;="&amp;A122,Assumptions!$D$12:$D$111,"&gt;="&amp;A122,Assumptions!$H$12:$H$111,"Yes",Assumptions!$I$12:$I$111,"Yes")&gt;0,"Yes","No"))</f>
        <v/>
      </c>
      <c r="H122" s="14">
        <f>IF(A122="","",IFERROR(SUMIFS(Bookings!$E$7:$E$156,Bookings!$C$7:$C$156,"&lt;="&amp;A122,Bookings!$D$7:$D$156,"&gt;"&amp;A122,Bookings!$G$7:$G$156,"Confirmed")+SUMIFS(Bookings!$E$7:$E$156,Bookings!$C$7:$C$156,"&lt;="&amp;A122,Bookings!$D$7:$D$156,"&gt;"&amp;A122,Bookings!$G$7:$G$156,"Tentative"),0))</f>
        <v/>
      </c>
      <c r="I122" s="14">
        <f>IF(A122="","",IFERROR(SUMIFS(Bookings!$F$7:$F$156,Bookings!$C$7:$C$156,"&lt;="&amp;A122,Bookings!$D$7:$D$156,"&gt;"&amp;A122,Bookings!$G$7:$G$156,"Confirmed")+SUMIFS(Bookings!$F$7:$F$156,Bookings!$C$7:$C$156,"&lt;="&amp;A122,Bookings!$D$7:$D$156,"&gt;"&amp;A122,Bookings!$G$7:$G$156,"Tentative"),0))</f>
        <v/>
      </c>
      <c r="J122" s="14">
        <f>IF(OR(A122="",D122=""),"",IFERROR(D122-H122,""))</f>
        <v/>
      </c>
      <c r="K122" s="14">
        <f>IF(OR(A122="",E122=""),"",IFERROR(E122-I122,""))</f>
        <v/>
      </c>
      <c r="L122" s="23">
        <f>IF(A122="","",IF(COUNTIFS(Assumptions!$C$12:$C$111,"&lt;="&amp;A122,Assumptions!$D$12:$D$111,"&gt;="&amp;A122,Assumptions!$I$12:$I$111,"Yes")&gt;1,"Check: rule overlap",IF(OR(D122="",E122="",F122=""),"Check: rule inputs",IF(OR(J122&lt;0,K122&lt;0),"Check: over capacity",IF(OR(J122=0,K122=0),"At limit",IF(G122="Yes","Arrival blackout","Open"))))))</f>
        <v/>
      </c>
    </row>
    <row r="123">
      <c r="A123" s="34">
        <f>IF(OR(Assumptions!$B$3="",Assumptions!$B$4="",ROW()-6&gt;Assumptions!$B$4),"",Assumptions!$B$3+ROW()-7)</f>
        <v/>
      </c>
      <c r="B123" s="20">
        <f>IF(A123="","",TEXT(A123,"ddd"))</f>
        <v/>
      </c>
      <c r="C123" s="20">
        <f>IF(A123="","",IF(COUNTIFS(Assumptions!$C$12:$C$111,"&lt;="&amp;A123,Assumptions!$D$12:$D$111,"&gt;="&amp;A123,Assumptions!$I$12:$I$111,"Yes")=0,"Standard",IF(COUNTIFS(Assumptions!$C$12:$C$111,"&lt;="&amp;A123,Assumptions!$D$12:$D$111,"&gt;="&amp;A123,Assumptions!$I$12:$I$111,"Yes")=1,"Holiday rule","Multiple rules")))</f>
        <v/>
      </c>
      <c r="D123" s="16">
        <f>IF(A123="","",IF(COUNTIFS(Assumptions!$C$12:$C$111,"&lt;="&amp;A123,Assumptions!$D$12:$D$111,"&gt;="&amp;A123,Assumptions!$I$12:$I$111,"Yes")=0,Assumptions!$B$5,IF(COUNTIFS(Assumptions!$C$12:$C$111,"&lt;="&amp;A123,Assumptions!$D$12:$D$111,"&gt;="&amp;A123,Assumptions!$I$12:$I$111,"Yes",Assumptions!$E$12:$E$111,"&lt;&gt;")&lt;&gt;COUNTIFS(Assumptions!$C$12:$C$111,"&lt;="&amp;A123,Assumptions!$D$12:$D$111,"&gt;="&amp;A123,Assumptions!$I$12:$I$111,"Yes"),"",IFERROR(SUMIFS(Assumptions!$E$12:$E$111,Assumptions!$C$12:$C$111,"&lt;="&amp;A123,Assumptions!$D$12:$D$111,"&gt;="&amp;A123,Assumptions!$I$12:$I$111,"Yes"),""))))</f>
        <v/>
      </c>
      <c r="E123" s="16">
        <f>IF(A123="","",IF(COUNTIFS(Assumptions!$C$12:$C$111,"&lt;="&amp;A123,Assumptions!$D$12:$D$111,"&gt;="&amp;A123,Assumptions!$I$12:$I$111,"Yes")=0,Assumptions!$B$6,IF(COUNTIFS(Assumptions!$C$12:$C$111,"&lt;="&amp;A123,Assumptions!$D$12:$D$111,"&gt;="&amp;A123,Assumptions!$I$12:$I$111,"Yes",Assumptions!$F$12:$F$111,"&lt;&gt;")&lt;&gt;COUNTIFS(Assumptions!$C$12:$C$111,"&lt;="&amp;A123,Assumptions!$D$12:$D$111,"&gt;="&amp;A123,Assumptions!$I$12:$I$111,"Yes"),"",IFERROR(SUMIFS(Assumptions!$F$12:$F$111,Assumptions!$C$12:$C$111,"&lt;="&amp;A123,Assumptions!$D$12:$D$111,"&gt;="&amp;A123,Assumptions!$I$12:$I$111,"Yes"),""))))</f>
        <v/>
      </c>
      <c r="F123" s="16">
        <f>IF(A123="","",IF(COUNTIFS(Assumptions!$C$12:$C$111,"&lt;="&amp;A123,Assumptions!$D$12:$D$111,"&gt;="&amp;A123,Assumptions!$I$12:$I$111,"Yes")=0,Assumptions!$B$7,IF(COUNTIFS(Assumptions!$C$12:$C$111,"&lt;="&amp;A123,Assumptions!$D$12:$D$111,"&gt;="&amp;A123,Assumptions!$I$12:$I$111,"Yes",Assumptions!$G$12:$G$111,"&lt;&gt;")&lt;&gt;COUNTIFS(Assumptions!$C$12:$C$111,"&lt;="&amp;A123,Assumptions!$D$12:$D$111,"&gt;="&amp;A123,Assumptions!$I$12:$I$111,"Yes"),"",IFERROR(SUMIFS(Assumptions!$G$12:$G$111,Assumptions!$C$12:$C$111,"&lt;="&amp;A123,Assumptions!$D$12:$D$111,"&gt;="&amp;A123,Assumptions!$I$12:$I$111,"Yes"),""))))</f>
        <v/>
      </c>
      <c r="G123" s="16">
        <f>IF(A123="","",IF(COUNTIFS(Assumptions!$C$12:$C$111,"&lt;="&amp;A123,Assumptions!$D$12:$D$111,"&gt;="&amp;A123,Assumptions!$H$12:$H$111,"Yes",Assumptions!$I$12:$I$111,"Yes")&gt;0,"Yes","No"))</f>
        <v/>
      </c>
      <c r="H123" s="16">
        <f>IF(A123="","",IFERROR(SUMIFS(Bookings!$E$7:$E$156,Bookings!$C$7:$C$156,"&lt;="&amp;A123,Bookings!$D$7:$D$156,"&gt;"&amp;A123,Bookings!$G$7:$G$156,"Confirmed")+SUMIFS(Bookings!$E$7:$E$156,Bookings!$C$7:$C$156,"&lt;="&amp;A123,Bookings!$D$7:$D$156,"&gt;"&amp;A123,Bookings!$G$7:$G$156,"Tentative"),0))</f>
        <v/>
      </c>
      <c r="I123" s="16">
        <f>IF(A123="","",IFERROR(SUMIFS(Bookings!$F$7:$F$156,Bookings!$C$7:$C$156,"&lt;="&amp;A123,Bookings!$D$7:$D$156,"&gt;"&amp;A123,Bookings!$G$7:$G$156,"Confirmed")+SUMIFS(Bookings!$F$7:$F$156,Bookings!$C$7:$C$156,"&lt;="&amp;A123,Bookings!$D$7:$D$156,"&gt;"&amp;A123,Bookings!$G$7:$G$156,"Tentative"),0))</f>
        <v/>
      </c>
      <c r="J123" s="16">
        <f>IF(OR(A123="",D123=""),"",IFERROR(D123-H123,""))</f>
        <v/>
      </c>
      <c r="K123" s="16">
        <f>IF(OR(A123="",E123=""),"",IFERROR(E123-I123,""))</f>
        <v/>
      </c>
      <c r="L123" s="21">
        <f>IF(A123="","",IF(COUNTIFS(Assumptions!$C$12:$C$111,"&lt;="&amp;A123,Assumptions!$D$12:$D$111,"&gt;="&amp;A123,Assumptions!$I$12:$I$111,"Yes")&gt;1,"Check: rule overlap",IF(OR(D123="",E123="",F123=""),"Check: rule inputs",IF(OR(J123&lt;0,K123&lt;0),"Check: over capacity",IF(OR(J123=0,K123=0),"At limit",IF(G123="Yes","Arrival blackout","Open"))))))</f>
        <v/>
      </c>
    </row>
    <row r="124">
      <c r="A124" s="33">
        <f>IF(OR(Assumptions!$B$3="",Assumptions!$B$4="",ROW()-6&gt;Assumptions!$B$4),"",Assumptions!$B$3+ROW()-7)</f>
        <v/>
      </c>
      <c r="B124" s="22">
        <f>IF(A124="","",TEXT(A124,"ddd"))</f>
        <v/>
      </c>
      <c r="C124" s="22">
        <f>IF(A124="","",IF(COUNTIFS(Assumptions!$C$12:$C$111,"&lt;="&amp;A124,Assumptions!$D$12:$D$111,"&gt;="&amp;A124,Assumptions!$I$12:$I$111,"Yes")=0,"Standard",IF(COUNTIFS(Assumptions!$C$12:$C$111,"&lt;="&amp;A124,Assumptions!$D$12:$D$111,"&gt;="&amp;A124,Assumptions!$I$12:$I$111,"Yes")=1,"Holiday rule","Multiple rules")))</f>
        <v/>
      </c>
      <c r="D124" s="14">
        <f>IF(A124="","",IF(COUNTIFS(Assumptions!$C$12:$C$111,"&lt;="&amp;A124,Assumptions!$D$12:$D$111,"&gt;="&amp;A124,Assumptions!$I$12:$I$111,"Yes")=0,Assumptions!$B$5,IF(COUNTIFS(Assumptions!$C$12:$C$111,"&lt;="&amp;A124,Assumptions!$D$12:$D$111,"&gt;="&amp;A124,Assumptions!$I$12:$I$111,"Yes",Assumptions!$E$12:$E$111,"&lt;&gt;")&lt;&gt;COUNTIFS(Assumptions!$C$12:$C$111,"&lt;="&amp;A124,Assumptions!$D$12:$D$111,"&gt;="&amp;A124,Assumptions!$I$12:$I$111,"Yes"),"",IFERROR(SUMIFS(Assumptions!$E$12:$E$111,Assumptions!$C$12:$C$111,"&lt;="&amp;A124,Assumptions!$D$12:$D$111,"&gt;="&amp;A124,Assumptions!$I$12:$I$111,"Yes"),""))))</f>
        <v/>
      </c>
      <c r="E124" s="14">
        <f>IF(A124="","",IF(COUNTIFS(Assumptions!$C$12:$C$111,"&lt;="&amp;A124,Assumptions!$D$12:$D$111,"&gt;="&amp;A124,Assumptions!$I$12:$I$111,"Yes")=0,Assumptions!$B$6,IF(COUNTIFS(Assumptions!$C$12:$C$111,"&lt;="&amp;A124,Assumptions!$D$12:$D$111,"&gt;="&amp;A124,Assumptions!$I$12:$I$111,"Yes",Assumptions!$F$12:$F$111,"&lt;&gt;")&lt;&gt;COUNTIFS(Assumptions!$C$12:$C$111,"&lt;="&amp;A124,Assumptions!$D$12:$D$111,"&gt;="&amp;A124,Assumptions!$I$12:$I$111,"Yes"),"",IFERROR(SUMIFS(Assumptions!$F$12:$F$111,Assumptions!$C$12:$C$111,"&lt;="&amp;A124,Assumptions!$D$12:$D$111,"&gt;="&amp;A124,Assumptions!$I$12:$I$111,"Yes"),""))))</f>
        <v/>
      </c>
      <c r="F124" s="14">
        <f>IF(A124="","",IF(COUNTIFS(Assumptions!$C$12:$C$111,"&lt;="&amp;A124,Assumptions!$D$12:$D$111,"&gt;="&amp;A124,Assumptions!$I$12:$I$111,"Yes")=0,Assumptions!$B$7,IF(COUNTIFS(Assumptions!$C$12:$C$111,"&lt;="&amp;A124,Assumptions!$D$12:$D$111,"&gt;="&amp;A124,Assumptions!$I$12:$I$111,"Yes",Assumptions!$G$12:$G$111,"&lt;&gt;")&lt;&gt;COUNTIFS(Assumptions!$C$12:$C$111,"&lt;="&amp;A124,Assumptions!$D$12:$D$111,"&gt;="&amp;A124,Assumptions!$I$12:$I$111,"Yes"),"",IFERROR(SUMIFS(Assumptions!$G$12:$G$111,Assumptions!$C$12:$C$111,"&lt;="&amp;A124,Assumptions!$D$12:$D$111,"&gt;="&amp;A124,Assumptions!$I$12:$I$111,"Yes"),""))))</f>
        <v/>
      </c>
      <c r="G124" s="14">
        <f>IF(A124="","",IF(COUNTIFS(Assumptions!$C$12:$C$111,"&lt;="&amp;A124,Assumptions!$D$12:$D$111,"&gt;="&amp;A124,Assumptions!$H$12:$H$111,"Yes",Assumptions!$I$12:$I$111,"Yes")&gt;0,"Yes","No"))</f>
        <v/>
      </c>
      <c r="H124" s="14">
        <f>IF(A124="","",IFERROR(SUMIFS(Bookings!$E$7:$E$156,Bookings!$C$7:$C$156,"&lt;="&amp;A124,Bookings!$D$7:$D$156,"&gt;"&amp;A124,Bookings!$G$7:$G$156,"Confirmed")+SUMIFS(Bookings!$E$7:$E$156,Bookings!$C$7:$C$156,"&lt;="&amp;A124,Bookings!$D$7:$D$156,"&gt;"&amp;A124,Bookings!$G$7:$G$156,"Tentative"),0))</f>
        <v/>
      </c>
      <c r="I124" s="14">
        <f>IF(A124="","",IFERROR(SUMIFS(Bookings!$F$7:$F$156,Bookings!$C$7:$C$156,"&lt;="&amp;A124,Bookings!$D$7:$D$156,"&gt;"&amp;A124,Bookings!$G$7:$G$156,"Confirmed")+SUMIFS(Bookings!$F$7:$F$156,Bookings!$C$7:$C$156,"&lt;="&amp;A124,Bookings!$D$7:$D$156,"&gt;"&amp;A124,Bookings!$G$7:$G$156,"Tentative"),0))</f>
        <v/>
      </c>
      <c r="J124" s="14">
        <f>IF(OR(A124="",D124=""),"",IFERROR(D124-H124,""))</f>
        <v/>
      </c>
      <c r="K124" s="14">
        <f>IF(OR(A124="",E124=""),"",IFERROR(E124-I124,""))</f>
        <v/>
      </c>
      <c r="L124" s="23">
        <f>IF(A124="","",IF(COUNTIFS(Assumptions!$C$12:$C$111,"&lt;="&amp;A124,Assumptions!$D$12:$D$111,"&gt;="&amp;A124,Assumptions!$I$12:$I$111,"Yes")&gt;1,"Check: rule overlap",IF(OR(D124="",E124="",F124=""),"Check: rule inputs",IF(OR(J124&lt;0,K124&lt;0),"Check: over capacity",IF(OR(J124=0,K124=0),"At limit",IF(G124="Yes","Arrival blackout","Open"))))))</f>
        <v/>
      </c>
    </row>
    <row r="125">
      <c r="A125" s="34">
        <f>IF(OR(Assumptions!$B$3="",Assumptions!$B$4="",ROW()-6&gt;Assumptions!$B$4),"",Assumptions!$B$3+ROW()-7)</f>
        <v/>
      </c>
      <c r="B125" s="20">
        <f>IF(A125="","",TEXT(A125,"ddd"))</f>
        <v/>
      </c>
      <c r="C125" s="20">
        <f>IF(A125="","",IF(COUNTIFS(Assumptions!$C$12:$C$111,"&lt;="&amp;A125,Assumptions!$D$12:$D$111,"&gt;="&amp;A125,Assumptions!$I$12:$I$111,"Yes")=0,"Standard",IF(COUNTIFS(Assumptions!$C$12:$C$111,"&lt;="&amp;A125,Assumptions!$D$12:$D$111,"&gt;="&amp;A125,Assumptions!$I$12:$I$111,"Yes")=1,"Holiday rule","Multiple rules")))</f>
        <v/>
      </c>
      <c r="D125" s="16">
        <f>IF(A125="","",IF(COUNTIFS(Assumptions!$C$12:$C$111,"&lt;="&amp;A125,Assumptions!$D$12:$D$111,"&gt;="&amp;A125,Assumptions!$I$12:$I$111,"Yes")=0,Assumptions!$B$5,IF(COUNTIFS(Assumptions!$C$12:$C$111,"&lt;="&amp;A125,Assumptions!$D$12:$D$111,"&gt;="&amp;A125,Assumptions!$I$12:$I$111,"Yes",Assumptions!$E$12:$E$111,"&lt;&gt;")&lt;&gt;COUNTIFS(Assumptions!$C$12:$C$111,"&lt;="&amp;A125,Assumptions!$D$12:$D$111,"&gt;="&amp;A125,Assumptions!$I$12:$I$111,"Yes"),"",IFERROR(SUMIFS(Assumptions!$E$12:$E$111,Assumptions!$C$12:$C$111,"&lt;="&amp;A125,Assumptions!$D$12:$D$111,"&gt;="&amp;A125,Assumptions!$I$12:$I$111,"Yes"),""))))</f>
        <v/>
      </c>
      <c r="E125" s="16">
        <f>IF(A125="","",IF(COUNTIFS(Assumptions!$C$12:$C$111,"&lt;="&amp;A125,Assumptions!$D$12:$D$111,"&gt;="&amp;A125,Assumptions!$I$12:$I$111,"Yes")=0,Assumptions!$B$6,IF(COUNTIFS(Assumptions!$C$12:$C$111,"&lt;="&amp;A125,Assumptions!$D$12:$D$111,"&gt;="&amp;A125,Assumptions!$I$12:$I$111,"Yes",Assumptions!$F$12:$F$111,"&lt;&gt;")&lt;&gt;COUNTIFS(Assumptions!$C$12:$C$111,"&lt;="&amp;A125,Assumptions!$D$12:$D$111,"&gt;="&amp;A125,Assumptions!$I$12:$I$111,"Yes"),"",IFERROR(SUMIFS(Assumptions!$F$12:$F$111,Assumptions!$C$12:$C$111,"&lt;="&amp;A125,Assumptions!$D$12:$D$111,"&gt;="&amp;A125,Assumptions!$I$12:$I$111,"Yes"),""))))</f>
        <v/>
      </c>
      <c r="F125" s="16">
        <f>IF(A125="","",IF(COUNTIFS(Assumptions!$C$12:$C$111,"&lt;="&amp;A125,Assumptions!$D$12:$D$111,"&gt;="&amp;A125,Assumptions!$I$12:$I$111,"Yes")=0,Assumptions!$B$7,IF(COUNTIFS(Assumptions!$C$12:$C$111,"&lt;="&amp;A125,Assumptions!$D$12:$D$111,"&gt;="&amp;A125,Assumptions!$I$12:$I$111,"Yes",Assumptions!$G$12:$G$111,"&lt;&gt;")&lt;&gt;COUNTIFS(Assumptions!$C$12:$C$111,"&lt;="&amp;A125,Assumptions!$D$12:$D$111,"&gt;="&amp;A125,Assumptions!$I$12:$I$111,"Yes"),"",IFERROR(SUMIFS(Assumptions!$G$12:$G$111,Assumptions!$C$12:$C$111,"&lt;="&amp;A125,Assumptions!$D$12:$D$111,"&gt;="&amp;A125,Assumptions!$I$12:$I$111,"Yes"),""))))</f>
        <v/>
      </c>
      <c r="G125" s="16">
        <f>IF(A125="","",IF(COUNTIFS(Assumptions!$C$12:$C$111,"&lt;="&amp;A125,Assumptions!$D$12:$D$111,"&gt;="&amp;A125,Assumptions!$H$12:$H$111,"Yes",Assumptions!$I$12:$I$111,"Yes")&gt;0,"Yes","No"))</f>
        <v/>
      </c>
      <c r="H125" s="16">
        <f>IF(A125="","",IFERROR(SUMIFS(Bookings!$E$7:$E$156,Bookings!$C$7:$C$156,"&lt;="&amp;A125,Bookings!$D$7:$D$156,"&gt;"&amp;A125,Bookings!$G$7:$G$156,"Confirmed")+SUMIFS(Bookings!$E$7:$E$156,Bookings!$C$7:$C$156,"&lt;="&amp;A125,Bookings!$D$7:$D$156,"&gt;"&amp;A125,Bookings!$G$7:$G$156,"Tentative"),0))</f>
        <v/>
      </c>
      <c r="I125" s="16">
        <f>IF(A125="","",IFERROR(SUMIFS(Bookings!$F$7:$F$156,Bookings!$C$7:$C$156,"&lt;="&amp;A125,Bookings!$D$7:$D$156,"&gt;"&amp;A125,Bookings!$G$7:$G$156,"Confirmed")+SUMIFS(Bookings!$F$7:$F$156,Bookings!$C$7:$C$156,"&lt;="&amp;A125,Bookings!$D$7:$D$156,"&gt;"&amp;A125,Bookings!$G$7:$G$156,"Tentative"),0))</f>
        <v/>
      </c>
      <c r="J125" s="16">
        <f>IF(OR(A125="",D125=""),"",IFERROR(D125-H125,""))</f>
        <v/>
      </c>
      <c r="K125" s="16">
        <f>IF(OR(A125="",E125=""),"",IFERROR(E125-I125,""))</f>
        <v/>
      </c>
      <c r="L125" s="21">
        <f>IF(A125="","",IF(COUNTIFS(Assumptions!$C$12:$C$111,"&lt;="&amp;A125,Assumptions!$D$12:$D$111,"&gt;="&amp;A125,Assumptions!$I$12:$I$111,"Yes")&gt;1,"Check: rule overlap",IF(OR(D125="",E125="",F125=""),"Check: rule inputs",IF(OR(J125&lt;0,K125&lt;0),"Check: over capacity",IF(OR(J125=0,K125=0),"At limit",IF(G125="Yes","Arrival blackout","Open"))))))</f>
        <v/>
      </c>
    </row>
    <row r="126">
      <c r="A126" s="33">
        <f>IF(OR(Assumptions!$B$3="",Assumptions!$B$4="",ROW()-6&gt;Assumptions!$B$4),"",Assumptions!$B$3+ROW()-7)</f>
        <v/>
      </c>
      <c r="B126" s="22">
        <f>IF(A126="","",TEXT(A126,"ddd"))</f>
        <v/>
      </c>
      <c r="C126" s="22">
        <f>IF(A126="","",IF(COUNTIFS(Assumptions!$C$12:$C$111,"&lt;="&amp;A126,Assumptions!$D$12:$D$111,"&gt;="&amp;A126,Assumptions!$I$12:$I$111,"Yes")=0,"Standard",IF(COUNTIFS(Assumptions!$C$12:$C$111,"&lt;="&amp;A126,Assumptions!$D$12:$D$111,"&gt;="&amp;A126,Assumptions!$I$12:$I$111,"Yes")=1,"Holiday rule","Multiple rules")))</f>
        <v/>
      </c>
      <c r="D126" s="14">
        <f>IF(A126="","",IF(COUNTIFS(Assumptions!$C$12:$C$111,"&lt;="&amp;A126,Assumptions!$D$12:$D$111,"&gt;="&amp;A126,Assumptions!$I$12:$I$111,"Yes")=0,Assumptions!$B$5,IF(COUNTIFS(Assumptions!$C$12:$C$111,"&lt;="&amp;A126,Assumptions!$D$12:$D$111,"&gt;="&amp;A126,Assumptions!$I$12:$I$111,"Yes",Assumptions!$E$12:$E$111,"&lt;&gt;")&lt;&gt;COUNTIFS(Assumptions!$C$12:$C$111,"&lt;="&amp;A126,Assumptions!$D$12:$D$111,"&gt;="&amp;A126,Assumptions!$I$12:$I$111,"Yes"),"",IFERROR(SUMIFS(Assumptions!$E$12:$E$111,Assumptions!$C$12:$C$111,"&lt;="&amp;A126,Assumptions!$D$12:$D$111,"&gt;="&amp;A126,Assumptions!$I$12:$I$111,"Yes"),""))))</f>
        <v/>
      </c>
      <c r="E126" s="14">
        <f>IF(A126="","",IF(COUNTIFS(Assumptions!$C$12:$C$111,"&lt;="&amp;A126,Assumptions!$D$12:$D$111,"&gt;="&amp;A126,Assumptions!$I$12:$I$111,"Yes")=0,Assumptions!$B$6,IF(COUNTIFS(Assumptions!$C$12:$C$111,"&lt;="&amp;A126,Assumptions!$D$12:$D$111,"&gt;="&amp;A126,Assumptions!$I$12:$I$111,"Yes",Assumptions!$F$12:$F$111,"&lt;&gt;")&lt;&gt;COUNTIFS(Assumptions!$C$12:$C$111,"&lt;="&amp;A126,Assumptions!$D$12:$D$111,"&gt;="&amp;A126,Assumptions!$I$12:$I$111,"Yes"),"",IFERROR(SUMIFS(Assumptions!$F$12:$F$111,Assumptions!$C$12:$C$111,"&lt;="&amp;A126,Assumptions!$D$12:$D$111,"&gt;="&amp;A126,Assumptions!$I$12:$I$111,"Yes"),""))))</f>
        <v/>
      </c>
      <c r="F126" s="14">
        <f>IF(A126="","",IF(COUNTIFS(Assumptions!$C$12:$C$111,"&lt;="&amp;A126,Assumptions!$D$12:$D$111,"&gt;="&amp;A126,Assumptions!$I$12:$I$111,"Yes")=0,Assumptions!$B$7,IF(COUNTIFS(Assumptions!$C$12:$C$111,"&lt;="&amp;A126,Assumptions!$D$12:$D$111,"&gt;="&amp;A126,Assumptions!$I$12:$I$111,"Yes",Assumptions!$G$12:$G$111,"&lt;&gt;")&lt;&gt;COUNTIFS(Assumptions!$C$12:$C$111,"&lt;="&amp;A126,Assumptions!$D$12:$D$111,"&gt;="&amp;A126,Assumptions!$I$12:$I$111,"Yes"),"",IFERROR(SUMIFS(Assumptions!$G$12:$G$111,Assumptions!$C$12:$C$111,"&lt;="&amp;A126,Assumptions!$D$12:$D$111,"&gt;="&amp;A126,Assumptions!$I$12:$I$111,"Yes"),""))))</f>
        <v/>
      </c>
      <c r="G126" s="14">
        <f>IF(A126="","",IF(COUNTIFS(Assumptions!$C$12:$C$111,"&lt;="&amp;A126,Assumptions!$D$12:$D$111,"&gt;="&amp;A126,Assumptions!$H$12:$H$111,"Yes",Assumptions!$I$12:$I$111,"Yes")&gt;0,"Yes","No"))</f>
        <v/>
      </c>
      <c r="H126" s="14">
        <f>IF(A126="","",IFERROR(SUMIFS(Bookings!$E$7:$E$156,Bookings!$C$7:$C$156,"&lt;="&amp;A126,Bookings!$D$7:$D$156,"&gt;"&amp;A126,Bookings!$G$7:$G$156,"Confirmed")+SUMIFS(Bookings!$E$7:$E$156,Bookings!$C$7:$C$156,"&lt;="&amp;A126,Bookings!$D$7:$D$156,"&gt;"&amp;A126,Bookings!$G$7:$G$156,"Tentative"),0))</f>
        <v/>
      </c>
      <c r="I126" s="14">
        <f>IF(A126="","",IFERROR(SUMIFS(Bookings!$F$7:$F$156,Bookings!$C$7:$C$156,"&lt;="&amp;A126,Bookings!$D$7:$D$156,"&gt;"&amp;A126,Bookings!$G$7:$G$156,"Confirmed")+SUMIFS(Bookings!$F$7:$F$156,Bookings!$C$7:$C$156,"&lt;="&amp;A126,Bookings!$D$7:$D$156,"&gt;"&amp;A126,Bookings!$G$7:$G$156,"Tentative"),0))</f>
        <v/>
      </c>
      <c r="J126" s="14">
        <f>IF(OR(A126="",D126=""),"",IFERROR(D126-H126,""))</f>
        <v/>
      </c>
      <c r="K126" s="14">
        <f>IF(OR(A126="",E126=""),"",IFERROR(E126-I126,""))</f>
        <v/>
      </c>
      <c r="L126" s="23">
        <f>IF(A126="","",IF(COUNTIFS(Assumptions!$C$12:$C$111,"&lt;="&amp;A126,Assumptions!$D$12:$D$111,"&gt;="&amp;A126,Assumptions!$I$12:$I$111,"Yes")&gt;1,"Check: rule overlap",IF(OR(D126="",E126="",F126=""),"Check: rule inputs",IF(OR(J126&lt;0,K126&lt;0),"Check: over capacity",IF(OR(J126=0,K126=0),"At limit",IF(G126="Yes","Arrival blackout","Open"))))))</f>
        <v/>
      </c>
    </row>
    <row r="127">
      <c r="A127" s="34">
        <f>IF(OR(Assumptions!$B$3="",Assumptions!$B$4="",ROW()-6&gt;Assumptions!$B$4),"",Assumptions!$B$3+ROW()-7)</f>
        <v/>
      </c>
      <c r="B127" s="20">
        <f>IF(A127="","",TEXT(A127,"ddd"))</f>
        <v/>
      </c>
      <c r="C127" s="20">
        <f>IF(A127="","",IF(COUNTIFS(Assumptions!$C$12:$C$111,"&lt;="&amp;A127,Assumptions!$D$12:$D$111,"&gt;="&amp;A127,Assumptions!$I$12:$I$111,"Yes")=0,"Standard",IF(COUNTIFS(Assumptions!$C$12:$C$111,"&lt;="&amp;A127,Assumptions!$D$12:$D$111,"&gt;="&amp;A127,Assumptions!$I$12:$I$111,"Yes")=1,"Holiday rule","Multiple rules")))</f>
        <v/>
      </c>
      <c r="D127" s="16">
        <f>IF(A127="","",IF(COUNTIFS(Assumptions!$C$12:$C$111,"&lt;="&amp;A127,Assumptions!$D$12:$D$111,"&gt;="&amp;A127,Assumptions!$I$12:$I$111,"Yes")=0,Assumptions!$B$5,IF(COUNTIFS(Assumptions!$C$12:$C$111,"&lt;="&amp;A127,Assumptions!$D$12:$D$111,"&gt;="&amp;A127,Assumptions!$I$12:$I$111,"Yes",Assumptions!$E$12:$E$111,"&lt;&gt;")&lt;&gt;COUNTIFS(Assumptions!$C$12:$C$111,"&lt;="&amp;A127,Assumptions!$D$12:$D$111,"&gt;="&amp;A127,Assumptions!$I$12:$I$111,"Yes"),"",IFERROR(SUMIFS(Assumptions!$E$12:$E$111,Assumptions!$C$12:$C$111,"&lt;="&amp;A127,Assumptions!$D$12:$D$111,"&gt;="&amp;A127,Assumptions!$I$12:$I$111,"Yes"),""))))</f>
        <v/>
      </c>
      <c r="E127" s="16">
        <f>IF(A127="","",IF(COUNTIFS(Assumptions!$C$12:$C$111,"&lt;="&amp;A127,Assumptions!$D$12:$D$111,"&gt;="&amp;A127,Assumptions!$I$12:$I$111,"Yes")=0,Assumptions!$B$6,IF(COUNTIFS(Assumptions!$C$12:$C$111,"&lt;="&amp;A127,Assumptions!$D$12:$D$111,"&gt;="&amp;A127,Assumptions!$I$12:$I$111,"Yes",Assumptions!$F$12:$F$111,"&lt;&gt;")&lt;&gt;COUNTIFS(Assumptions!$C$12:$C$111,"&lt;="&amp;A127,Assumptions!$D$12:$D$111,"&gt;="&amp;A127,Assumptions!$I$12:$I$111,"Yes"),"",IFERROR(SUMIFS(Assumptions!$F$12:$F$111,Assumptions!$C$12:$C$111,"&lt;="&amp;A127,Assumptions!$D$12:$D$111,"&gt;="&amp;A127,Assumptions!$I$12:$I$111,"Yes"),""))))</f>
        <v/>
      </c>
      <c r="F127" s="16">
        <f>IF(A127="","",IF(COUNTIFS(Assumptions!$C$12:$C$111,"&lt;="&amp;A127,Assumptions!$D$12:$D$111,"&gt;="&amp;A127,Assumptions!$I$12:$I$111,"Yes")=0,Assumptions!$B$7,IF(COUNTIFS(Assumptions!$C$12:$C$111,"&lt;="&amp;A127,Assumptions!$D$12:$D$111,"&gt;="&amp;A127,Assumptions!$I$12:$I$111,"Yes",Assumptions!$G$12:$G$111,"&lt;&gt;")&lt;&gt;COUNTIFS(Assumptions!$C$12:$C$111,"&lt;="&amp;A127,Assumptions!$D$12:$D$111,"&gt;="&amp;A127,Assumptions!$I$12:$I$111,"Yes"),"",IFERROR(SUMIFS(Assumptions!$G$12:$G$111,Assumptions!$C$12:$C$111,"&lt;="&amp;A127,Assumptions!$D$12:$D$111,"&gt;="&amp;A127,Assumptions!$I$12:$I$111,"Yes"),""))))</f>
        <v/>
      </c>
      <c r="G127" s="16">
        <f>IF(A127="","",IF(COUNTIFS(Assumptions!$C$12:$C$111,"&lt;="&amp;A127,Assumptions!$D$12:$D$111,"&gt;="&amp;A127,Assumptions!$H$12:$H$111,"Yes",Assumptions!$I$12:$I$111,"Yes")&gt;0,"Yes","No"))</f>
        <v/>
      </c>
      <c r="H127" s="16">
        <f>IF(A127="","",IFERROR(SUMIFS(Bookings!$E$7:$E$156,Bookings!$C$7:$C$156,"&lt;="&amp;A127,Bookings!$D$7:$D$156,"&gt;"&amp;A127,Bookings!$G$7:$G$156,"Confirmed")+SUMIFS(Bookings!$E$7:$E$156,Bookings!$C$7:$C$156,"&lt;="&amp;A127,Bookings!$D$7:$D$156,"&gt;"&amp;A127,Bookings!$G$7:$G$156,"Tentative"),0))</f>
        <v/>
      </c>
      <c r="I127" s="16">
        <f>IF(A127="","",IFERROR(SUMIFS(Bookings!$F$7:$F$156,Bookings!$C$7:$C$156,"&lt;="&amp;A127,Bookings!$D$7:$D$156,"&gt;"&amp;A127,Bookings!$G$7:$G$156,"Confirmed")+SUMIFS(Bookings!$F$7:$F$156,Bookings!$C$7:$C$156,"&lt;="&amp;A127,Bookings!$D$7:$D$156,"&gt;"&amp;A127,Bookings!$G$7:$G$156,"Tentative"),0))</f>
        <v/>
      </c>
      <c r="J127" s="16">
        <f>IF(OR(A127="",D127=""),"",IFERROR(D127-H127,""))</f>
        <v/>
      </c>
      <c r="K127" s="16">
        <f>IF(OR(A127="",E127=""),"",IFERROR(E127-I127,""))</f>
        <v/>
      </c>
      <c r="L127" s="21">
        <f>IF(A127="","",IF(COUNTIFS(Assumptions!$C$12:$C$111,"&lt;="&amp;A127,Assumptions!$D$12:$D$111,"&gt;="&amp;A127,Assumptions!$I$12:$I$111,"Yes")&gt;1,"Check: rule overlap",IF(OR(D127="",E127="",F127=""),"Check: rule inputs",IF(OR(J127&lt;0,K127&lt;0),"Check: over capacity",IF(OR(J127=0,K127=0),"At limit",IF(G127="Yes","Arrival blackout","Open"))))))</f>
        <v/>
      </c>
    </row>
    <row r="128">
      <c r="A128" s="33">
        <f>IF(OR(Assumptions!$B$3="",Assumptions!$B$4="",ROW()-6&gt;Assumptions!$B$4),"",Assumptions!$B$3+ROW()-7)</f>
        <v/>
      </c>
      <c r="B128" s="22">
        <f>IF(A128="","",TEXT(A128,"ddd"))</f>
        <v/>
      </c>
      <c r="C128" s="22">
        <f>IF(A128="","",IF(COUNTIFS(Assumptions!$C$12:$C$111,"&lt;="&amp;A128,Assumptions!$D$12:$D$111,"&gt;="&amp;A128,Assumptions!$I$12:$I$111,"Yes")=0,"Standard",IF(COUNTIFS(Assumptions!$C$12:$C$111,"&lt;="&amp;A128,Assumptions!$D$12:$D$111,"&gt;="&amp;A128,Assumptions!$I$12:$I$111,"Yes")=1,"Holiday rule","Multiple rules")))</f>
        <v/>
      </c>
      <c r="D128" s="14">
        <f>IF(A128="","",IF(COUNTIFS(Assumptions!$C$12:$C$111,"&lt;="&amp;A128,Assumptions!$D$12:$D$111,"&gt;="&amp;A128,Assumptions!$I$12:$I$111,"Yes")=0,Assumptions!$B$5,IF(COUNTIFS(Assumptions!$C$12:$C$111,"&lt;="&amp;A128,Assumptions!$D$12:$D$111,"&gt;="&amp;A128,Assumptions!$I$12:$I$111,"Yes",Assumptions!$E$12:$E$111,"&lt;&gt;")&lt;&gt;COUNTIFS(Assumptions!$C$12:$C$111,"&lt;="&amp;A128,Assumptions!$D$12:$D$111,"&gt;="&amp;A128,Assumptions!$I$12:$I$111,"Yes"),"",IFERROR(SUMIFS(Assumptions!$E$12:$E$111,Assumptions!$C$12:$C$111,"&lt;="&amp;A128,Assumptions!$D$12:$D$111,"&gt;="&amp;A128,Assumptions!$I$12:$I$111,"Yes"),""))))</f>
        <v/>
      </c>
      <c r="E128" s="14">
        <f>IF(A128="","",IF(COUNTIFS(Assumptions!$C$12:$C$111,"&lt;="&amp;A128,Assumptions!$D$12:$D$111,"&gt;="&amp;A128,Assumptions!$I$12:$I$111,"Yes")=0,Assumptions!$B$6,IF(COUNTIFS(Assumptions!$C$12:$C$111,"&lt;="&amp;A128,Assumptions!$D$12:$D$111,"&gt;="&amp;A128,Assumptions!$I$12:$I$111,"Yes",Assumptions!$F$12:$F$111,"&lt;&gt;")&lt;&gt;COUNTIFS(Assumptions!$C$12:$C$111,"&lt;="&amp;A128,Assumptions!$D$12:$D$111,"&gt;="&amp;A128,Assumptions!$I$12:$I$111,"Yes"),"",IFERROR(SUMIFS(Assumptions!$F$12:$F$111,Assumptions!$C$12:$C$111,"&lt;="&amp;A128,Assumptions!$D$12:$D$111,"&gt;="&amp;A128,Assumptions!$I$12:$I$111,"Yes"),""))))</f>
        <v/>
      </c>
      <c r="F128" s="14">
        <f>IF(A128="","",IF(COUNTIFS(Assumptions!$C$12:$C$111,"&lt;="&amp;A128,Assumptions!$D$12:$D$111,"&gt;="&amp;A128,Assumptions!$I$12:$I$111,"Yes")=0,Assumptions!$B$7,IF(COUNTIFS(Assumptions!$C$12:$C$111,"&lt;="&amp;A128,Assumptions!$D$12:$D$111,"&gt;="&amp;A128,Assumptions!$I$12:$I$111,"Yes",Assumptions!$G$12:$G$111,"&lt;&gt;")&lt;&gt;COUNTIFS(Assumptions!$C$12:$C$111,"&lt;="&amp;A128,Assumptions!$D$12:$D$111,"&gt;="&amp;A128,Assumptions!$I$12:$I$111,"Yes"),"",IFERROR(SUMIFS(Assumptions!$G$12:$G$111,Assumptions!$C$12:$C$111,"&lt;="&amp;A128,Assumptions!$D$12:$D$111,"&gt;="&amp;A128,Assumptions!$I$12:$I$111,"Yes"),""))))</f>
        <v/>
      </c>
      <c r="G128" s="14">
        <f>IF(A128="","",IF(COUNTIFS(Assumptions!$C$12:$C$111,"&lt;="&amp;A128,Assumptions!$D$12:$D$111,"&gt;="&amp;A128,Assumptions!$H$12:$H$111,"Yes",Assumptions!$I$12:$I$111,"Yes")&gt;0,"Yes","No"))</f>
        <v/>
      </c>
      <c r="H128" s="14">
        <f>IF(A128="","",IFERROR(SUMIFS(Bookings!$E$7:$E$156,Bookings!$C$7:$C$156,"&lt;="&amp;A128,Bookings!$D$7:$D$156,"&gt;"&amp;A128,Bookings!$G$7:$G$156,"Confirmed")+SUMIFS(Bookings!$E$7:$E$156,Bookings!$C$7:$C$156,"&lt;="&amp;A128,Bookings!$D$7:$D$156,"&gt;"&amp;A128,Bookings!$G$7:$G$156,"Tentative"),0))</f>
        <v/>
      </c>
      <c r="I128" s="14">
        <f>IF(A128="","",IFERROR(SUMIFS(Bookings!$F$7:$F$156,Bookings!$C$7:$C$156,"&lt;="&amp;A128,Bookings!$D$7:$D$156,"&gt;"&amp;A128,Bookings!$G$7:$G$156,"Confirmed")+SUMIFS(Bookings!$F$7:$F$156,Bookings!$C$7:$C$156,"&lt;="&amp;A128,Bookings!$D$7:$D$156,"&gt;"&amp;A128,Bookings!$G$7:$G$156,"Tentative"),0))</f>
        <v/>
      </c>
      <c r="J128" s="14">
        <f>IF(OR(A128="",D128=""),"",IFERROR(D128-H128,""))</f>
        <v/>
      </c>
      <c r="K128" s="14">
        <f>IF(OR(A128="",E128=""),"",IFERROR(E128-I128,""))</f>
        <v/>
      </c>
      <c r="L128" s="23">
        <f>IF(A128="","",IF(COUNTIFS(Assumptions!$C$12:$C$111,"&lt;="&amp;A128,Assumptions!$D$12:$D$111,"&gt;="&amp;A128,Assumptions!$I$12:$I$111,"Yes")&gt;1,"Check: rule overlap",IF(OR(D128="",E128="",F128=""),"Check: rule inputs",IF(OR(J128&lt;0,K128&lt;0),"Check: over capacity",IF(OR(J128=0,K128=0),"At limit",IF(G128="Yes","Arrival blackout","Open"))))))</f>
        <v/>
      </c>
    </row>
    <row r="129">
      <c r="A129" s="34">
        <f>IF(OR(Assumptions!$B$3="",Assumptions!$B$4="",ROW()-6&gt;Assumptions!$B$4),"",Assumptions!$B$3+ROW()-7)</f>
        <v/>
      </c>
      <c r="B129" s="20">
        <f>IF(A129="","",TEXT(A129,"ddd"))</f>
        <v/>
      </c>
      <c r="C129" s="20">
        <f>IF(A129="","",IF(COUNTIFS(Assumptions!$C$12:$C$111,"&lt;="&amp;A129,Assumptions!$D$12:$D$111,"&gt;="&amp;A129,Assumptions!$I$12:$I$111,"Yes")=0,"Standard",IF(COUNTIFS(Assumptions!$C$12:$C$111,"&lt;="&amp;A129,Assumptions!$D$12:$D$111,"&gt;="&amp;A129,Assumptions!$I$12:$I$111,"Yes")=1,"Holiday rule","Multiple rules")))</f>
        <v/>
      </c>
      <c r="D129" s="16">
        <f>IF(A129="","",IF(COUNTIFS(Assumptions!$C$12:$C$111,"&lt;="&amp;A129,Assumptions!$D$12:$D$111,"&gt;="&amp;A129,Assumptions!$I$12:$I$111,"Yes")=0,Assumptions!$B$5,IF(COUNTIFS(Assumptions!$C$12:$C$111,"&lt;="&amp;A129,Assumptions!$D$12:$D$111,"&gt;="&amp;A129,Assumptions!$I$12:$I$111,"Yes",Assumptions!$E$12:$E$111,"&lt;&gt;")&lt;&gt;COUNTIFS(Assumptions!$C$12:$C$111,"&lt;="&amp;A129,Assumptions!$D$12:$D$111,"&gt;="&amp;A129,Assumptions!$I$12:$I$111,"Yes"),"",IFERROR(SUMIFS(Assumptions!$E$12:$E$111,Assumptions!$C$12:$C$111,"&lt;="&amp;A129,Assumptions!$D$12:$D$111,"&gt;="&amp;A129,Assumptions!$I$12:$I$111,"Yes"),""))))</f>
        <v/>
      </c>
      <c r="E129" s="16">
        <f>IF(A129="","",IF(COUNTIFS(Assumptions!$C$12:$C$111,"&lt;="&amp;A129,Assumptions!$D$12:$D$111,"&gt;="&amp;A129,Assumptions!$I$12:$I$111,"Yes")=0,Assumptions!$B$6,IF(COUNTIFS(Assumptions!$C$12:$C$111,"&lt;="&amp;A129,Assumptions!$D$12:$D$111,"&gt;="&amp;A129,Assumptions!$I$12:$I$111,"Yes",Assumptions!$F$12:$F$111,"&lt;&gt;")&lt;&gt;COUNTIFS(Assumptions!$C$12:$C$111,"&lt;="&amp;A129,Assumptions!$D$12:$D$111,"&gt;="&amp;A129,Assumptions!$I$12:$I$111,"Yes"),"",IFERROR(SUMIFS(Assumptions!$F$12:$F$111,Assumptions!$C$12:$C$111,"&lt;="&amp;A129,Assumptions!$D$12:$D$111,"&gt;="&amp;A129,Assumptions!$I$12:$I$111,"Yes"),""))))</f>
        <v/>
      </c>
      <c r="F129" s="16">
        <f>IF(A129="","",IF(COUNTIFS(Assumptions!$C$12:$C$111,"&lt;="&amp;A129,Assumptions!$D$12:$D$111,"&gt;="&amp;A129,Assumptions!$I$12:$I$111,"Yes")=0,Assumptions!$B$7,IF(COUNTIFS(Assumptions!$C$12:$C$111,"&lt;="&amp;A129,Assumptions!$D$12:$D$111,"&gt;="&amp;A129,Assumptions!$I$12:$I$111,"Yes",Assumptions!$G$12:$G$111,"&lt;&gt;")&lt;&gt;COUNTIFS(Assumptions!$C$12:$C$111,"&lt;="&amp;A129,Assumptions!$D$12:$D$111,"&gt;="&amp;A129,Assumptions!$I$12:$I$111,"Yes"),"",IFERROR(SUMIFS(Assumptions!$G$12:$G$111,Assumptions!$C$12:$C$111,"&lt;="&amp;A129,Assumptions!$D$12:$D$111,"&gt;="&amp;A129,Assumptions!$I$12:$I$111,"Yes"),""))))</f>
        <v/>
      </c>
      <c r="G129" s="16">
        <f>IF(A129="","",IF(COUNTIFS(Assumptions!$C$12:$C$111,"&lt;="&amp;A129,Assumptions!$D$12:$D$111,"&gt;="&amp;A129,Assumptions!$H$12:$H$111,"Yes",Assumptions!$I$12:$I$111,"Yes")&gt;0,"Yes","No"))</f>
        <v/>
      </c>
      <c r="H129" s="16">
        <f>IF(A129="","",IFERROR(SUMIFS(Bookings!$E$7:$E$156,Bookings!$C$7:$C$156,"&lt;="&amp;A129,Bookings!$D$7:$D$156,"&gt;"&amp;A129,Bookings!$G$7:$G$156,"Confirmed")+SUMIFS(Bookings!$E$7:$E$156,Bookings!$C$7:$C$156,"&lt;="&amp;A129,Bookings!$D$7:$D$156,"&gt;"&amp;A129,Bookings!$G$7:$G$156,"Tentative"),0))</f>
        <v/>
      </c>
      <c r="I129" s="16">
        <f>IF(A129="","",IFERROR(SUMIFS(Bookings!$F$7:$F$156,Bookings!$C$7:$C$156,"&lt;="&amp;A129,Bookings!$D$7:$D$156,"&gt;"&amp;A129,Bookings!$G$7:$G$156,"Confirmed")+SUMIFS(Bookings!$F$7:$F$156,Bookings!$C$7:$C$156,"&lt;="&amp;A129,Bookings!$D$7:$D$156,"&gt;"&amp;A129,Bookings!$G$7:$G$156,"Tentative"),0))</f>
        <v/>
      </c>
      <c r="J129" s="16">
        <f>IF(OR(A129="",D129=""),"",IFERROR(D129-H129,""))</f>
        <v/>
      </c>
      <c r="K129" s="16">
        <f>IF(OR(A129="",E129=""),"",IFERROR(E129-I129,""))</f>
        <v/>
      </c>
      <c r="L129" s="21">
        <f>IF(A129="","",IF(COUNTIFS(Assumptions!$C$12:$C$111,"&lt;="&amp;A129,Assumptions!$D$12:$D$111,"&gt;="&amp;A129,Assumptions!$I$12:$I$111,"Yes")&gt;1,"Check: rule overlap",IF(OR(D129="",E129="",F129=""),"Check: rule inputs",IF(OR(J129&lt;0,K129&lt;0),"Check: over capacity",IF(OR(J129=0,K129=0),"At limit",IF(G129="Yes","Arrival blackout","Open"))))))</f>
        <v/>
      </c>
    </row>
    <row r="130">
      <c r="A130" s="33">
        <f>IF(OR(Assumptions!$B$3="",Assumptions!$B$4="",ROW()-6&gt;Assumptions!$B$4),"",Assumptions!$B$3+ROW()-7)</f>
        <v/>
      </c>
      <c r="B130" s="22">
        <f>IF(A130="","",TEXT(A130,"ddd"))</f>
        <v/>
      </c>
      <c r="C130" s="22">
        <f>IF(A130="","",IF(COUNTIFS(Assumptions!$C$12:$C$111,"&lt;="&amp;A130,Assumptions!$D$12:$D$111,"&gt;="&amp;A130,Assumptions!$I$12:$I$111,"Yes")=0,"Standard",IF(COUNTIFS(Assumptions!$C$12:$C$111,"&lt;="&amp;A130,Assumptions!$D$12:$D$111,"&gt;="&amp;A130,Assumptions!$I$12:$I$111,"Yes")=1,"Holiday rule","Multiple rules")))</f>
        <v/>
      </c>
      <c r="D130" s="14">
        <f>IF(A130="","",IF(COUNTIFS(Assumptions!$C$12:$C$111,"&lt;="&amp;A130,Assumptions!$D$12:$D$111,"&gt;="&amp;A130,Assumptions!$I$12:$I$111,"Yes")=0,Assumptions!$B$5,IF(COUNTIFS(Assumptions!$C$12:$C$111,"&lt;="&amp;A130,Assumptions!$D$12:$D$111,"&gt;="&amp;A130,Assumptions!$I$12:$I$111,"Yes",Assumptions!$E$12:$E$111,"&lt;&gt;")&lt;&gt;COUNTIFS(Assumptions!$C$12:$C$111,"&lt;="&amp;A130,Assumptions!$D$12:$D$111,"&gt;="&amp;A130,Assumptions!$I$12:$I$111,"Yes"),"",IFERROR(SUMIFS(Assumptions!$E$12:$E$111,Assumptions!$C$12:$C$111,"&lt;="&amp;A130,Assumptions!$D$12:$D$111,"&gt;="&amp;A130,Assumptions!$I$12:$I$111,"Yes"),""))))</f>
        <v/>
      </c>
      <c r="E130" s="14">
        <f>IF(A130="","",IF(COUNTIFS(Assumptions!$C$12:$C$111,"&lt;="&amp;A130,Assumptions!$D$12:$D$111,"&gt;="&amp;A130,Assumptions!$I$12:$I$111,"Yes")=0,Assumptions!$B$6,IF(COUNTIFS(Assumptions!$C$12:$C$111,"&lt;="&amp;A130,Assumptions!$D$12:$D$111,"&gt;="&amp;A130,Assumptions!$I$12:$I$111,"Yes",Assumptions!$F$12:$F$111,"&lt;&gt;")&lt;&gt;COUNTIFS(Assumptions!$C$12:$C$111,"&lt;="&amp;A130,Assumptions!$D$12:$D$111,"&gt;="&amp;A130,Assumptions!$I$12:$I$111,"Yes"),"",IFERROR(SUMIFS(Assumptions!$F$12:$F$111,Assumptions!$C$12:$C$111,"&lt;="&amp;A130,Assumptions!$D$12:$D$111,"&gt;="&amp;A130,Assumptions!$I$12:$I$111,"Yes"),""))))</f>
        <v/>
      </c>
      <c r="F130" s="14">
        <f>IF(A130="","",IF(COUNTIFS(Assumptions!$C$12:$C$111,"&lt;="&amp;A130,Assumptions!$D$12:$D$111,"&gt;="&amp;A130,Assumptions!$I$12:$I$111,"Yes")=0,Assumptions!$B$7,IF(COUNTIFS(Assumptions!$C$12:$C$111,"&lt;="&amp;A130,Assumptions!$D$12:$D$111,"&gt;="&amp;A130,Assumptions!$I$12:$I$111,"Yes",Assumptions!$G$12:$G$111,"&lt;&gt;")&lt;&gt;COUNTIFS(Assumptions!$C$12:$C$111,"&lt;="&amp;A130,Assumptions!$D$12:$D$111,"&gt;="&amp;A130,Assumptions!$I$12:$I$111,"Yes"),"",IFERROR(SUMIFS(Assumptions!$G$12:$G$111,Assumptions!$C$12:$C$111,"&lt;="&amp;A130,Assumptions!$D$12:$D$111,"&gt;="&amp;A130,Assumptions!$I$12:$I$111,"Yes"),""))))</f>
        <v/>
      </c>
      <c r="G130" s="14">
        <f>IF(A130="","",IF(COUNTIFS(Assumptions!$C$12:$C$111,"&lt;="&amp;A130,Assumptions!$D$12:$D$111,"&gt;="&amp;A130,Assumptions!$H$12:$H$111,"Yes",Assumptions!$I$12:$I$111,"Yes")&gt;0,"Yes","No"))</f>
        <v/>
      </c>
      <c r="H130" s="14">
        <f>IF(A130="","",IFERROR(SUMIFS(Bookings!$E$7:$E$156,Bookings!$C$7:$C$156,"&lt;="&amp;A130,Bookings!$D$7:$D$156,"&gt;"&amp;A130,Bookings!$G$7:$G$156,"Confirmed")+SUMIFS(Bookings!$E$7:$E$156,Bookings!$C$7:$C$156,"&lt;="&amp;A130,Bookings!$D$7:$D$156,"&gt;"&amp;A130,Bookings!$G$7:$G$156,"Tentative"),0))</f>
        <v/>
      </c>
      <c r="I130" s="14">
        <f>IF(A130="","",IFERROR(SUMIFS(Bookings!$F$7:$F$156,Bookings!$C$7:$C$156,"&lt;="&amp;A130,Bookings!$D$7:$D$156,"&gt;"&amp;A130,Bookings!$G$7:$G$156,"Confirmed")+SUMIFS(Bookings!$F$7:$F$156,Bookings!$C$7:$C$156,"&lt;="&amp;A130,Bookings!$D$7:$D$156,"&gt;"&amp;A130,Bookings!$G$7:$G$156,"Tentative"),0))</f>
        <v/>
      </c>
      <c r="J130" s="14">
        <f>IF(OR(A130="",D130=""),"",IFERROR(D130-H130,""))</f>
        <v/>
      </c>
      <c r="K130" s="14">
        <f>IF(OR(A130="",E130=""),"",IFERROR(E130-I130,""))</f>
        <v/>
      </c>
      <c r="L130" s="23">
        <f>IF(A130="","",IF(COUNTIFS(Assumptions!$C$12:$C$111,"&lt;="&amp;A130,Assumptions!$D$12:$D$111,"&gt;="&amp;A130,Assumptions!$I$12:$I$111,"Yes")&gt;1,"Check: rule overlap",IF(OR(D130="",E130="",F130=""),"Check: rule inputs",IF(OR(J130&lt;0,K130&lt;0),"Check: over capacity",IF(OR(J130=0,K130=0),"At limit",IF(G130="Yes","Arrival blackout","Open"))))))</f>
        <v/>
      </c>
    </row>
    <row r="131">
      <c r="A131" s="34">
        <f>IF(OR(Assumptions!$B$3="",Assumptions!$B$4="",ROW()-6&gt;Assumptions!$B$4),"",Assumptions!$B$3+ROW()-7)</f>
        <v/>
      </c>
      <c r="B131" s="20">
        <f>IF(A131="","",TEXT(A131,"ddd"))</f>
        <v/>
      </c>
      <c r="C131" s="20">
        <f>IF(A131="","",IF(COUNTIFS(Assumptions!$C$12:$C$111,"&lt;="&amp;A131,Assumptions!$D$12:$D$111,"&gt;="&amp;A131,Assumptions!$I$12:$I$111,"Yes")=0,"Standard",IF(COUNTIFS(Assumptions!$C$12:$C$111,"&lt;="&amp;A131,Assumptions!$D$12:$D$111,"&gt;="&amp;A131,Assumptions!$I$12:$I$111,"Yes")=1,"Holiday rule","Multiple rules")))</f>
        <v/>
      </c>
      <c r="D131" s="16">
        <f>IF(A131="","",IF(COUNTIFS(Assumptions!$C$12:$C$111,"&lt;="&amp;A131,Assumptions!$D$12:$D$111,"&gt;="&amp;A131,Assumptions!$I$12:$I$111,"Yes")=0,Assumptions!$B$5,IF(COUNTIFS(Assumptions!$C$12:$C$111,"&lt;="&amp;A131,Assumptions!$D$12:$D$111,"&gt;="&amp;A131,Assumptions!$I$12:$I$111,"Yes",Assumptions!$E$12:$E$111,"&lt;&gt;")&lt;&gt;COUNTIFS(Assumptions!$C$12:$C$111,"&lt;="&amp;A131,Assumptions!$D$12:$D$111,"&gt;="&amp;A131,Assumptions!$I$12:$I$111,"Yes"),"",IFERROR(SUMIFS(Assumptions!$E$12:$E$111,Assumptions!$C$12:$C$111,"&lt;="&amp;A131,Assumptions!$D$12:$D$111,"&gt;="&amp;A131,Assumptions!$I$12:$I$111,"Yes"),""))))</f>
        <v/>
      </c>
      <c r="E131" s="16">
        <f>IF(A131="","",IF(COUNTIFS(Assumptions!$C$12:$C$111,"&lt;="&amp;A131,Assumptions!$D$12:$D$111,"&gt;="&amp;A131,Assumptions!$I$12:$I$111,"Yes")=0,Assumptions!$B$6,IF(COUNTIFS(Assumptions!$C$12:$C$111,"&lt;="&amp;A131,Assumptions!$D$12:$D$111,"&gt;="&amp;A131,Assumptions!$I$12:$I$111,"Yes",Assumptions!$F$12:$F$111,"&lt;&gt;")&lt;&gt;COUNTIFS(Assumptions!$C$12:$C$111,"&lt;="&amp;A131,Assumptions!$D$12:$D$111,"&gt;="&amp;A131,Assumptions!$I$12:$I$111,"Yes"),"",IFERROR(SUMIFS(Assumptions!$F$12:$F$111,Assumptions!$C$12:$C$111,"&lt;="&amp;A131,Assumptions!$D$12:$D$111,"&gt;="&amp;A131,Assumptions!$I$12:$I$111,"Yes"),""))))</f>
        <v/>
      </c>
      <c r="F131" s="16">
        <f>IF(A131="","",IF(COUNTIFS(Assumptions!$C$12:$C$111,"&lt;="&amp;A131,Assumptions!$D$12:$D$111,"&gt;="&amp;A131,Assumptions!$I$12:$I$111,"Yes")=0,Assumptions!$B$7,IF(COUNTIFS(Assumptions!$C$12:$C$111,"&lt;="&amp;A131,Assumptions!$D$12:$D$111,"&gt;="&amp;A131,Assumptions!$I$12:$I$111,"Yes",Assumptions!$G$12:$G$111,"&lt;&gt;")&lt;&gt;COUNTIFS(Assumptions!$C$12:$C$111,"&lt;="&amp;A131,Assumptions!$D$12:$D$111,"&gt;="&amp;A131,Assumptions!$I$12:$I$111,"Yes"),"",IFERROR(SUMIFS(Assumptions!$G$12:$G$111,Assumptions!$C$12:$C$111,"&lt;="&amp;A131,Assumptions!$D$12:$D$111,"&gt;="&amp;A131,Assumptions!$I$12:$I$111,"Yes"),""))))</f>
        <v/>
      </c>
      <c r="G131" s="16">
        <f>IF(A131="","",IF(COUNTIFS(Assumptions!$C$12:$C$111,"&lt;="&amp;A131,Assumptions!$D$12:$D$111,"&gt;="&amp;A131,Assumptions!$H$12:$H$111,"Yes",Assumptions!$I$12:$I$111,"Yes")&gt;0,"Yes","No"))</f>
        <v/>
      </c>
      <c r="H131" s="16">
        <f>IF(A131="","",IFERROR(SUMIFS(Bookings!$E$7:$E$156,Bookings!$C$7:$C$156,"&lt;="&amp;A131,Bookings!$D$7:$D$156,"&gt;"&amp;A131,Bookings!$G$7:$G$156,"Confirmed")+SUMIFS(Bookings!$E$7:$E$156,Bookings!$C$7:$C$156,"&lt;="&amp;A131,Bookings!$D$7:$D$156,"&gt;"&amp;A131,Bookings!$G$7:$G$156,"Tentative"),0))</f>
        <v/>
      </c>
      <c r="I131" s="16">
        <f>IF(A131="","",IFERROR(SUMIFS(Bookings!$F$7:$F$156,Bookings!$C$7:$C$156,"&lt;="&amp;A131,Bookings!$D$7:$D$156,"&gt;"&amp;A131,Bookings!$G$7:$G$156,"Confirmed")+SUMIFS(Bookings!$F$7:$F$156,Bookings!$C$7:$C$156,"&lt;="&amp;A131,Bookings!$D$7:$D$156,"&gt;"&amp;A131,Bookings!$G$7:$G$156,"Tentative"),0))</f>
        <v/>
      </c>
      <c r="J131" s="16">
        <f>IF(OR(A131="",D131=""),"",IFERROR(D131-H131,""))</f>
        <v/>
      </c>
      <c r="K131" s="16">
        <f>IF(OR(A131="",E131=""),"",IFERROR(E131-I131,""))</f>
        <v/>
      </c>
      <c r="L131" s="21">
        <f>IF(A131="","",IF(COUNTIFS(Assumptions!$C$12:$C$111,"&lt;="&amp;A131,Assumptions!$D$12:$D$111,"&gt;="&amp;A131,Assumptions!$I$12:$I$111,"Yes")&gt;1,"Check: rule overlap",IF(OR(D131="",E131="",F131=""),"Check: rule inputs",IF(OR(J131&lt;0,K131&lt;0),"Check: over capacity",IF(OR(J131=0,K131=0),"At limit",IF(G131="Yes","Arrival blackout","Open"))))))</f>
        <v/>
      </c>
    </row>
    <row r="132">
      <c r="A132" s="33">
        <f>IF(OR(Assumptions!$B$3="",Assumptions!$B$4="",ROW()-6&gt;Assumptions!$B$4),"",Assumptions!$B$3+ROW()-7)</f>
        <v/>
      </c>
      <c r="B132" s="22">
        <f>IF(A132="","",TEXT(A132,"ddd"))</f>
        <v/>
      </c>
      <c r="C132" s="22">
        <f>IF(A132="","",IF(COUNTIFS(Assumptions!$C$12:$C$111,"&lt;="&amp;A132,Assumptions!$D$12:$D$111,"&gt;="&amp;A132,Assumptions!$I$12:$I$111,"Yes")=0,"Standard",IF(COUNTIFS(Assumptions!$C$12:$C$111,"&lt;="&amp;A132,Assumptions!$D$12:$D$111,"&gt;="&amp;A132,Assumptions!$I$12:$I$111,"Yes")=1,"Holiday rule","Multiple rules")))</f>
        <v/>
      </c>
      <c r="D132" s="14">
        <f>IF(A132="","",IF(COUNTIFS(Assumptions!$C$12:$C$111,"&lt;="&amp;A132,Assumptions!$D$12:$D$111,"&gt;="&amp;A132,Assumptions!$I$12:$I$111,"Yes")=0,Assumptions!$B$5,IF(COUNTIFS(Assumptions!$C$12:$C$111,"&lt;="&amp;A132,Assumptions!$D$12:$D$111,"&gt;="&amp;A132,Assumptions!$I$12:$I$111,"Yes",Assumptions!$E$12:$E$111,"&lt;&gt;")&lt;&gt;COUNTIFS(Assumptions!$C$12:$C$111,"&lt;="&amp;A132,Assumptions!$D$12:$D$111,"&gt;="&amp;A132,Assumptions!$I$12:$I$111,"Yes"),"",IFERROR(SUMIFS(Assumptions!$E$12:$E$111,Assumptions!$C$12:$C$111,"&lt;="&amp;A132,Assumptions!$D$12:$D$111,"&gt;="&amp;A132,Assumptions!$I$12:$I$111,"Yes"),""))))</f>
        <v/>
      </c>
      <c r="E132" s="14">
        <f>IF(A132="","",IF(COUNTIFS(Assumptions!$C$12:$C$111,"&lt;="&amp;A132,Assumptions!$D$12:$D$111,"&gt;="&amp;A132,Assumptions!$I$12:$I$111,"Yes")=0,Assumptions!$B$6,IF(COUNTIFS(Assumptions!$C$12:$C$111,"&lt;="&amp;A132,Assumptions!$D$12:$D$111,"&gt;="&amp;A132,Assumptions!$I$12:$I$111,"Yes",Assumptions!$F$12:$F$111,"&lt;&gt;")&lt;&gt;COUNTIFS(Assumptions!$C$12:$C$111,"&lt;="&amp;A132,Assumptions!$D$12:$D$111,"&gt;="&amp;A132,Assumptions!$I$12:$I$111,"Yes"),"",IFERROR(SUMIFS(Assumptions!$F$12:$F$111,Assumptions!$C$12:$C$111,"&lt;="&amp;A132,Assumptions!$D$12:$D$111,"&gt;="&amp;A132,Assumptions!$I$12:$I$111,"Yes"),""))))</f>
        <v/>
      </c>
      <c r="F132" s="14">
        <f>IF(A132="","",IF(COUNTIFS(Assumptions!$C$12:$C$111,"&lt;="&amp;A132,Assumptions!$D$12:$D$111,"&gt;="&amp;A132,Assumptions!$I$12:$I$111,"Yes")=0,Assumptions!$B$7,IF(COUNTIFS(Assumptions!$C$12:$C$111,"&lt;="&amp;A132,Assumptions!$D$12:$D$111,"&gt;="&amp;A132,Assumptions!$I$12:$I$111,"Yes",Assumptions!$G$12:$G$111,"&lt;&gt;")&lt;&gt;COUNTIFS(Assumptions!$C$12:$C$111,"&lt;="&amp;A132,Assumptions!$D$12:$D$111,"&gt;="&amp;A132,Assumptions!$I$12:$I$111,"Yes"),"",IFERROR(SUMIFS(Assumptions!$G$12:$G$111,Assumptions!$C$12:$C$111,"&lt;="&amp;A132,Assumptions!$D$12:$D$111,"&gt;="&amp;A132,Assumptions!$I$12:$I$111,"Yes"),""))))</f>
        <v/>
      </c>
      <c r="G132" s="14">
        <f>IF(A132="","",IF(COUNTIFS(Assumptions!$C$12:$C$111,"&lt;="&amp;A132,Assumptions!$D$12:$D$111,"&gt;="&amp;A132,Assumptions!$H$12:$H$111,"Yes",Assumptions!$I$12:$I$111,"Yes")&gt;0,"Yes","No"))</f>
        <v/>
      </c>
      <c r="H132" s="14">
        <f>IF(A132="","",IFERROR(SUMIFS(Bookings!$E$7:$E$156,Bookings!$C$7:$C$156,"&lt;="&amp;A132,Bookings!$D$7:$D$156,"&gt;"&amp;A132,Bookings!$G$7:$G$156,"Confirmed")+SUMIFS(Bookings!$E$7:$E$156,Bookings!$C$7:$C$156,"&lt;="&amp;A132,Bookings!$D$7:$D$156,"&gt;"&amp;A132,Bookings!$G$7:$G$156,"Tentative"),0))</f>
        <v/>
      </c>
      <c r="I132" s="14">
        <f>IF(A132="","",IFERROR(SUMIFS(Bookings!$F$7:$F$156,Bookings!$C$7:$C$156,"&lt;="&amp;A132,Bookings!$D$7:$D$156,"&gt;"&amp;A132,Bookings!$G$7:$G$156,"Confirmed")+SUMIFS(Bookings!$F$7:$F$156,Bookings!$C$7:$C$156,"&lt;="&amp;A132,Bookings!$D$7:$D$156,"&gt;"&amp;A132,Bookings!$G$7:$G$156,"Tentative"),0))</f>
        <v/>
      </c>
      <c r="J132" s="14">
        <f>IF(OR(A132="",D132=""),"",IFERROR(D132-H132,""))</f>
        <v/>
      </c>
      <c r="K132" s="14">
        <f>IF(OR(A132="",E132=""),"",IFERROR(E132-I132,""))</f>
        <v/>
      </c>
      <c r="L132" s="23">
        <f>IF(A132="","",IF(COUNTIFS(Assumptions!$C$12:$C$111,"&lt;="&amp;A132,Assumptions!$D$12:$D$111,"&gt;="&amp;A132,Assumptions!$I$12:$I$111,"Yes")&gt;1,"Check: rule overlap",IF(OR(D132="",E132="",F132=""),"Check: rule inputs",IF(OR(J132&lt;0,K132&lt;0),"Check: over capacity",IF(OR(J132=0,K132=0),"At limit",IF(G132="Yes","Arrival blackout","Open"))))))</f>
        <v/>
      </c>
    </row>
    <row r="133">
      <c r="A133" s="34">
        <f>IF(OR(Assumptions!$B$3="",Assumptions!$B$4="",ROW()-6&gt;Assumptions!$B$4),"",Assumptions!$B$3+ROW()-7)</f>
        <v/>
      </c>
      <c r="B133" s="20">
        <f>IF(A133="","",TEXT(A133,"ddd"))</f>
        <v/>
      </c>
      <c r="C133" s="20">
        <f>IF(A133="","",IF(COUNTIFS(Assumptions!$C$12:$C$111,"&lt;="&amp;A133,Assumptions!$D$12:$D$111,"&gt;="&amp;A133,Assumptions!$I$12:$I$111,"Yes")=0,"Standard",IF(COUNTIFS(Assumptions!$C$12:$C$111,"&lt;="&amp;A133,Assumptions!$D$12:$D$111,"&gt;="&amp;A133,Assumptions!$I$12:$I$111,"Yes")=1,"Holiday rule","Multiple rules")))</f>
        <v/>
      </c>
      <c r="D133" s="16">
        <f>IF(A133="","",IF(COUNTIFS(Assumptions!$C$12:$C$111,"&lt;="&amp;A133,Assumptions!$D$12:$D$111,"&gt;="&amp;A133,Assumptions!$I$12:$I$111,"Yes")=0,Assumptions!$B$5,IF(COUNTIFS(Assumptions!$C$12:$C$111,"&lt;="&amp;A133,Assumptions!$D$12:$D$111,"&gt;="&amp;A133,Assumptions!$I$12:$I$111,"Yes",Assumptions!$E$12:$E$111,"&lt;&gt;")&lt;&gt;COUNTIFS(Assumptions!$C$12:$C$111,"&lt;="&amp;A133,Assumptions!$D$12:$D$111,"&gt;="&amp;A133,Assumptions!$I$12:$I$111,"Yes"),"",IFERROR(SUMIFS(Assumptions!$E$12:$E$111,Assumptions!$C$12:$C$111,"&lt;="&amp;A133,Assumptions!$D$12:$D$111,"&gt;="&amp;A133,Assumptions!$I$12:$I$111,"Yes"),""))))</f>
        <v/>
      </c>
      <c r="E133" s="16">
        <f>IF(A133="","",IF(COUNTIFS(Assumptions!$C$12:$C$111,"&lt;="&amp;A133,Assumptions!$D$12:$D$111,"&gt;="&amp;A133,Assumptions!$I$12:$I$111,"Yes")=0,Assumptions!$B$6,IF(COUNTIFS(Assumptions!$C$12:$C$111,"&lt;="&amp;A133,Assumptions!$D$12:$D$111,"&gt;="&amp;A133,Assumptions!$I$12:$I$111,"Yes",Assumptions!$F$12:$F$111,"&lt;&gt;")&lt;&gt;COUNTIFS(Assumptions!$C$12:$C$111,"&lt;="&amp;A133,Assumptions!$D$12:$D$111,"&gt;="&amp;A133,Assumptions!$I$12:$I$111,"Yes"),"",IFERROR(SUMIFS(Assumptions!$F$12:$F$111,Assumptions!$C$12:$C$111,"&lt;="&amp;A133,Assumptions!$D$12:$D$111,"&gt;="&amp;A133,Assumptions!$I$12:$I$111,"Yes"),""))))</f>
        <v/>
      </c>
      <c r="F133" s="16">
        <f>IF(A133="","",IF(COUNTIFS(Assumptions!$C$12:$C$111,"&lt;="&amp;A133,Assumptions!$D$12:$D$111,"&gt;="&amp;A133,Assumptions!$I$12:$I$111,"Yes")=0,Assumptions!$B$7,IF(COUNTIFS(Assumptions!$C$12:$C$111,"&lt;="&amp;A133,Assumptions!$D$12:$D$111,"&gt;="&amp;A133,Assumptions!$I$12:$I$111,"Yes",Assumptions!$G$12:$G$111,"&lt;&gt;")&lt;&gt;COUNTIFS(Assumptions!$C$12:$C$111,"&lt;="&amp;A133,Assumptions!$D$12:$D$111,"&gt;="&amp;A133,Assumptions!$I$12:$I$111,"Yes"),"",IFERROR(SUMIFS(Assumptions!$G$12:$G$111,Assumptions!$C$12:$C$111,"&lt;="&amp;A133,Assumptions!$D$12:$D$111,"&gt;="&amp;A133,Assumptions!$I$12:$I$111,"Yes"),""))))</f>
        <v/>
      </c>
      <c r="G133" s="16">
        <f>IF(A133="","",IF(COUNTIFS(Assumptions!$C$12:$C$111,"&lt;="&amp;A133,Assumptions!$D$12:$D$111,"&gt;="&amp;A133,Assumptions!$H$12:$H$111,"Yes",Assumptions!$I$12:$I$111,"Yes")&gt;0,"Yes","No"))</f>
        <v/>
      </c>
      <c r="H133" s="16">
        <f>IF(A133="","",IFERROR(SUMIFS(Bookings!$E$7:$E$156,Bookings!$C$7:$C$156,"&lt;="&amp;A133,Bookings!$D$7:$D$156,"&gt;"&amp;A133,Bookings!$G$7:$G$156,"Confirmed")+SUMIFS(Bookings!$E$7:$E$156,Bookings!$C$7:$C$156,"&lt;="&amp;A133,Bookings!$D$7:$D$156,"&gt;"&amp;A133,Bookings!$G$7:$G$156,"Tentative"),0))</f>
        <v/>
      </c>
      <c r="I133" s="16">
        <f>IF(A133="","",IFERROR(SUMIFS(Bookings!$F$7:$F$156,Bookings!$C$7:$C$156,"&lt;="&amp;A133,Bookings!$D$7:$D$156,"&gt;"&amp;A133,Bookings!$G$7:$G$156,"Confirmed")+SUMIFS(Bookings!$F$7:$F$156,Bookings!$C$7:$C$156,"&lt;="&amp;A133,Bookings!$D$7:$D$156,"&gt;"&amp;A133,Bookings!$G$7:$G$156,"Tentative"),0))</f>
        <v/>
      </c>
      <c r="J133" s="16">
        <f>IF(OR(A133="",D133=""),"",IFERROR(D133-H133,""))</f>
        <v/>
      </c>
      <c r="K133" s="16">
        <f>IF(OR(A133="",E133=""),"",IFERROR(E133-I133,""))</f>
        <v/>
      </c>
      <c r="L133" s="21">
        <f>IF(A133="","",IF(COUNTIFS(Assumptions!$C$12:$C$111,"&lt;="&amp;A133,Assumptions!$D$12:$D$111,"&gt;="&amp;A133,Assumptions!$I$12:$I$111,"Yes")&gt;1,"Check: rule overlap",IF(OR(D133="",E133="",F133=""),"Check: rule inputs",IF(OR(J133&lt;0,K133&lt;0),"Check: over capacity",IF(OR(J133=0,K133=0),"At limit",IF(G133="Yes","Arrival blackout","Open"))))))</f>
        <v/>
      </c>
    </row>
    <row r="134">
      <c r="A134" s="33">
        <f>IF(OR(Assumptions!$B$3="",Assumptions!$B$4="",ROW()-6&gt;Assumptions!$B$4),"",Assumptions!$B$3+ROW()-7)</f>
        <v/>
      </c>
      <c r="B134" s="22">
        <f>IF(A134="","",TEXT(A134,"ddd"))</f>
        <v/>
      </c>
      <c r="C134" s="22">
        <f>IF(A134="","",IF(COUNTIFS(Assumptions!$C$12:$C$111,"&lt;="&amp;A134,Assumptions!$D$12:$D$111,"&gt;="&amp;A134,Assumptions!$I$12:$I$111,"Yes")=0,"Standard",IF(COUNTIFS(Assumptions!$C$12:$C$111,"&lt;="&amp;A134,Assumptions!$D$12:$D$111,"&gt;="&amp;A134,Assumptions!$I$12:$I$111,"Yes")=1,"Holiday rule","Multiple rules")))</f>
        <v/>
      </c>
      <c r="D134" s="14">
        <f>IF(A134="","",IF(COUNTIFS(Assumptions!$C$12:$C$111,"&lt;="&amp;A134,Assumptions!$D$12:$D$111,"&gt;="&amp;A134,Assumptions!$I$12:$I$111,"Yes")=0,Assumptions!$B$5,IF(COUNTIFS(Assumptions!$C$12:$C$111,"&lt;="&amp;A134,Assumptions!$D$12:$D$111,"&gt;="&amp;A134,Assumptions!$I$12:$I$111,"Yes",Assumptions!$E$12:$E$111,"&lt;&gt;")&lt;&gt;COUNTIFS(Assumptions!$C$12:$C$111,"&lt;="&amp;A134,Assumptions!$D$12:$D$111,"&gt;="&amp;A134,Assumptions!$I$12:$I$111,"Yes"),"",IFERROR(SUMIFS(Assumptions!$E$12:$E$111,Assumptions!$C$12:$C$111,"&lt;="&amp;A134,Assumptions!$D$12:$D$111,"&gt;="&amp;A134,Assumptions!$I$12:$I$111,"Yes"),""))))</f>
        <v/>
      </c>
      <c r="E134" s="14">
        <f>IF(A134="","",IF(COUNTIFS(Assumptions!$C$12:$C$111,"&lt;="&amp;A134,Assumptions!$D$12:$D$111,"&gt;="&amp;A134,Assumptions!$I$12:$I$111,"Yes")=0,Assumptions!$B$6,IF(COUNTIFS(Assumptions!$C$12:$C$111,"&lt;="&amp;A134,Assumptions!$D$12:$D$111,"&gt;="&amp;A134,Assumptions!$I$12:$I$111,"Yes",Assumptions!$F$12:$F$111,"&lt;&gt;")&lt;&gt;COUNTIFS(Assumptions!$C$12:$C$111,"&lt;="&amp;A134,Assumptions!$D$12:$D$111,"&gt;="&amp;A134,Assumptions!$I$12:$I$111,"Yes"),"",IFERROR(SUMIFS(Assumptions!$F$12:$F$111,Assumptions!$C$12:$C$111,"&lt;="&amp;A134,Assumptions!$D$12:$D$111,"&gt;="&amp;A134,Assumptions!$I$12:$I$111,"Yes"),""))))</f>
        <v/>
      </c>
      <c r="F134" s="14">
        <f>IF(A134="","",IF(COUNTIFS(Assumptions!$C$12:$C$111,"&lt;="&amp;A134,Assumptions!$D$12:$D$111,"&gt;="&amp;A134,Assumptions!$I$12:$I$111,"Yes")=0,Assumptions!$B$7,IF(COUNTIFS(Assumptions!$C$12:$C$111,"&lt;="&amp;A134,Assumptions!$D$12:$D$111,"&gt;="&amp;A134,Assumptions!$I$12:$I$111,"Yes",Assumptions!$G$12:$G$111,"&lt;&gt;")&lt;&gt;COUNTIFS(Assumptions!$C$12:$C$111,"&lt;="&amp;A134,Assumptions!$D$12:$D$111,"&gt;="&amp;A134,Assumptions!$I$12:$I$111,"Yes"),"",IFERROR(SUMIFS(Assumptions!$G$12:$G$111,Assumptions!$C$12:$C$111,"&lt;="&amp;A134,Assumptions!$D$12:$D$111,"&gt;="&amp;A134,Assumptions!$I$12:$I$111,"Yes"),""))))</f>
        <v/>
      </c>
      <c r="G134" s="14">
        <f>IF(A134="","",IF(COUNTIFS(Assumptions!$C$12:$C$111,"&lt;="&amp;A134,Assumptions!$D$12:$D$111,"&gt;="&amp;A134,Assumptions!$H$12:$H$111,"Yes",Assumptions!$I$12:$I$111,"Yes")&gt;0,"Yes","No"))</f>
        <v/>
      </c>
      <c r="H134" s="14">
        <f>IF(A134="","",IFERROR(SUMIFS(Bookings!$E$7:$E$156,Bookings!$C$7:$C$156,"&lt;="&amp;A134,Bookings!$D$7:$D$156,"&gt;"&amp;A134,Bookings!$G$7:$G$156,"Confirmed")+SUMIFS(Bookings!$E$7:$E$156,Bookings!$C$7:$C$156,"&lt;="&amp;A134,Bookings!$D$7:$D$156,"&gt;"&amp;A134,Bookings!$G$7:$G$156,"Tentative"),0))</f>
        <v/>
      </c>
      <c r="I134" s="14">
        <f>IF(A134="","",IFERROR(SUMIFS(Bookings!$F$7:$F$156,Bookings!$C$7:$C$156,"&lt;="&amp;A134,Bookings!$D$7:$D$156,"&gt;"&amp;A134,Bookings!$G$7:$G$156,"Confirmed")+SUMIFS(Bookings!$F$7:$F$156,Bookings!$C$7:$C$156,"&lt;="&amp;A134,Bookings!$D$7:$D$156,"&gt;"&amp;A134,Bookings!$G$7:$G$156,"Tentative"),0))</f>
        <v/>
      </c>
      <c r="J134" s="14">
        <f>IF(OR(A134="",D134=""),"",IFERROR(D134-H134,""))</f>
        <v/>
      </c>
      <c r="K134" s="14">
        <f>IF(OR(A134="",E134=""),"",IFERROR(E134-I134,""))</f>
        <v/>
      </c>
      <c r="L134" s="23">
        <f>IF(A134="","",IF(COUNTIFS(Assumptions!$C$12:$C$111,"&lt;="&amp;A134,Assumptions!$D$12:$D$111,"&gt;="&amp;A134,Assumptions!$I$12:$I$111,"Yes")&gt;1,"Check: rule overlap",IF(OR(D134="",E134="",F134=""),"Check: rule inputs",IF(OR(J134&lt;0,K134&lt;0),"Check: over capacity",IF(OR(J134=0,K134=0),"At limit",IF(G134="Yes","Arrival blackout","Open"))))))</f>
        <v/>
      </c>
    </row>
    <row r="135">
      <c r="A135" s="34">
        <f>IF(OR(Assumptions!$B$3="",Assumptions!$B$4="",ROW()-6&gt;Assumptions!$B$4),"",Assumptions!$B$3+ROW()-7)</f>
        <v/>
      </c>
      <c r="B135" s="20">
        <f>IF(A135="","",TEXT(A135,"ddd"))</f>
        <v/>
      </c>
      <c r="C135" s="20">
        <f>IF(A135="","",IF(COUNTIFS(Assumptions!$C$12:$C$111,"&lt;="&amp;A135,Assumptions!$D$12:$D$111,"&gt;="&amp;A135,Assumptions!$I$12:$I$111,"Yes")=0,"Standard",IF(COUNTIFS(Assumptions!$C$12:$C$111,"&lt;="&amp;A135,Assumptions!$D$12:$D$111,"&gt;="&amp;A135,Assumptions!$I$12:$I$111,"Yes")=1,"Holiday rule","Multiple rules")))</f>
        <v/>
      </c>
      <c r="D135" s="16">
        <f>IF(A135="","",IF(COUNTIFS(Assumptions!$C$12:$C$111,"&lt;="&amp;A135,Assumptions!$D$12:$D$111,"&gt;="&amp;A135,Assumptions!$I$12:$I$111,"Yes")=0,Assumptions!$B$5,IF(COUNTIFS(Assumptions!$C$12:$C$111,"&lt;="&amp;A135,Assumptions!$D$12:$D$111,"&gt;="&amp;A135,Assumptions!$I$12:$I$111,"Yes",Assumptions!$E$12:$E$111,"&lt;&gt;")&lt;&gt;COUNTIFS(Assumptions!$C$12:$C$111,"&lt;="&amp;A135,Assumptions!$D$12:$D$111,"&gt;="&amp;A135,Assumptions!$I$12:$I$111,"Yes"),"",IFERROR(SUMIFS(Assumptions!$E$12:$E$111,Assumptions!$C$12:$C$111,"&lt;="&amp;A135,Assumptions!$D$12:$D$111,"&gt;="&amp;A135,Assumptions!$I$12:$I$111,"Yes"),""))))</f>
        <v/>
      </c>
      <c r="E135" s="16">
        <f>IF(A135="","",IF(COUNTIFS(Assumptions!$C$12:$C$111,"&lt;="&amp;A135,Assumptions!$D$12:$D$111,"&gt;="&amp;A135,Assumptions!$I$12:$I$111,"Yes")=0,Assumptions!$B$6,IF(COUNTIFS(Assumptions!$C$12:$C$111,"&lt;="&amp;A135,Assumptions!$D$12:$D$111,"&gt;="&amp;A135,Assumptions!$I$12:$I$111,"Yes",Assumptions!$F$12:$F$111,"&lt;&gt;")&lt;&gt;COUNTIFS(Assumptions!$C$12:$C$111,"&lt;="&amp;A135,Assumptions!$D$12:$D$111,"&gt;="&amp;A135,Assumptions!$I$12:$I$111,"Yes"),"",IFERROR(SUMIFS(Assumptions!$F$12:$F$111,Assumptions!$C$12:$C$111,"&lt;="&amp;A135,Assumptions!$D$12:$D$111,"&gt;="&amp;A135,Assumptions!$I$12:$I$111,"Yes"),""))))</f>
        <v/>
      </c>
      <c r="F135" s="16">
        <f>IF(A135="","",IF(COUNTIFS(Assumptions!$C$12:$C$111,"&lt;="&amp;A135,Assumptions!$D$12:$D$111,"&gt;="&amp;A135,Assumptions!$I$12:$I$111,"Yes")=0,Assumptions!$B$7,IF(COUNTIFS(Assumptions!$C$12:$C$111,"&lt;="&amp;A135,Assumptions!$D$12:$D$111,"&gt;="&amp;A135,Assumptions!$I$12:$I$111,"Yes",Assumptions!$G$12:$G$111,"&lt;&gt;")&lt;&gt;COUNTIFS(Assumptions!$C$12:$C$111,"&lt;="&amp;A135,Assumptions!$D$12:$D$111,"&gt;="&amp;A135,Assumptions!$I$12:$I$111,"Yes"),"",IFERROR(SUMIFS(Assumptions!$G$12:$G$111,Assumptions!$C$12:$C$111,"&lt;="&amp;A135,Assumptions!$D$12:$D$111,"&gt;="&amp;A135,Assumptions!$I$12:$I$111,"Yes"),""))))</f>
        <v/>
      </c>
      <c r="G135" s="16">
        <f>IF(A135="","",IF(COUNTIFS(Assumptions!$C$12:$C$111,"&lt;="&amp;A135,Assumptions!$D$12:$D$111,"&gt;="&amp;A135,Assumptions!$H$12:$H$111,"Yes",Assumptions!$I$12:$I$111,"Yes")&gt;0,"Yes","No"))</f>
        <v/>
      </c>
      <c r="H135" s="16">
        <f>IF(A135="","",IFERROR(SUMIFS(Bookings!$E$7:$E$156,Bookings!$C$7:$C$156,"&lt;="&amp;A135,Bookings!$D$7:$D$156,"&gt;"&amp;A135,Bookings!$G$7:$G$156,"Confirmed")+SUMIFS(Bookings!$E$7:$E$156,Bookings!$C$7:$C$156,"&lt;="&amp;A135,Bookings!$D$7:$D$156,"&gt;"&amp;A135,Bookings!$G$7:$G$156,"Tentative"),0))</f>
        <v/>
      </c>
      <c r="I135" s="16">
        <f>IF(A135="","",IFERROR(SUMIFS(Bookings!$F$7:$F$156,Bookings!$C$7:$C$156,"&lt;="&amp;A135,Bookings!$D$7:$D$156,"&gt;"&amp;A135,Bookings!$G$7:$G$156,"Confirmed")+SUMIFS(Bookings!$F$7:$F$156,Bookings!$C$7:$C$156,"&lt;="&amp;A135,Bookings!$D$7:$D$156,"&gt;"&amp;A135,Bookings!$G$7:$G$156,"Tentative"),0))</f>
        <v/>
      </c>
      <c r="J135" s="16">
        <f>IF(OR(A135="",D135=""),"",IFERROR(D135-H135,""))</f>
        <v/>
      </c>
      <c r="K135" s="16">
        <f>IF(OR(A135="",E135=""),"",IFERROR(E135-I135,""))</f>
        <v/>
      </c>
      <c r="L135" s="21">
        <f>IF(A135="","",IF(COUNTIFS(Assumptions!$C$12:$C$111,"&lt;="&amp;A135,Assumptions!$D$12:$D$111,"&gt;="&amp;A135,Assumptions!$I$12:$I$111,"Yes")&gt;1,"Check: rule overlap",IF(OR(D135="",E135="",F135=""),"Check: rule inputs",IF(OR(J135&lt;0,K135&lt;0),"Check: over capacity",IF(OR(J135=0,K135=0),"At limit",IF(G135="Yes","Arrival blackout","Open"))))))</f>
        <v/>
      </c>
    </row>
    <row r="136">
      <c r="A136" s="33">
        <f>IF(OR(Assumptions!$B$3="",Assumptions!$B$4="",ROW()-6&gt;Assumptions!$B$4),"",Assumptions!$B$3+ROW()-7)</f>
        <v/>
      </c>
      <c r="B136" s="22">
        <f>IF(A136="","",TEXT(A136,"ddd"))</f>
        <v/>
      </c>
      <c r="C136" s="22">
        <f>IF(A136="","",IF(COUNTIFS(Assumptions!$C$12:$C$111,"&lt;="&amp;A136,Assumptions!$D$12:$D$111,"&gt;="&amp;A136,Assumptions!$I$12:$I$111,"Yes")=0,"Standard",IF(COUNTIFS(Assumptions!$C$12:$C$111,"&lt;="&amp;A136,Assumptions!$D$12:$D$111,"&gt;="&amp;A136,Assumptions!$I$12:$I$111,"Yes")=1,"Holiday rule","Multiple rules")))</f>
        <v/>
      </c>
      <c r="D136" s="14">
        <f>IF(A136="","",IF(COUNTIFS(Assumptions!$C$12:$C$111,"&lt;="&amp;A136,Assumptions!$D$12:$D$111,"&gt;="&amp;A136,Assumptions!$I$12:$I$111,"Yes")=0,Assumptions!$B$5,IF(COUNTIFS(Assumptions!$C$12:$C$111,"&lt;="&amp;A136,Assumptions!$D$12:$D$111,"&gt;="&amp;A136,Assumptions!$I$12:$I$111,"Yes",Assumptions!$E$12:$E$111,"&lt;&gt;")&lt;&gt;COUNTIFS(Assumptions!$C$12:$C$111,"&lt;="&amp;A136,Assumptions!$D$12:$D$111,"&gt;="&amp;A136,Assumptions!$I$12:$I$111,"Yes"),"",IFERROR(SUMIFS(Assumptions!$E$12:$E$111,Assumptions!$C$12:$C$111,"&lt;="&amp;A136,Assumptions!$D$12:$D$111,"&gt;="&amp;A136,Assumptions!$I$12:$I$111,"Yes"),""))))</f>
        <v/>
      </c>
      <c r="E136" s="14">
        <f>IF(A136="","",IF(COUNTIFS(Assumptions!$C$12:$C$111,"&lt;="&amp;A136,Assumptions!$D$12:$D$111,"&gt;="&amp;A136,Assumptions!$I$12:$I$111,"Yes")=0,Assumptions!$B$6,IF(COUNTIFS(Assumptions!$C$12:$C$111,"&lt;="&amp;A136,Assumptions!$D$12:$D$111,"&gt;="&amp;A136,Assumptions!$I$12:$I$111,"Yes",Assumptions!$F$12:$F$111,"&lt;&gt;")&lt;&gt;COUNTIFS(Assumptions!$C$12:$C$111,"&lt;="&amp;A136,Assumptions!$D$12:$D$111,"&gt;="&amp;A136,Assumptions!$I$12:$I$111,"Yes"),"",IFERROR(SUMIFS(Assumptions!$F$12:$F$111,Assumptions!$C$12:$C$111,"&lt;="&amp;A136,Assumptions!$D$12:$D$111,"&gt;="&amp;A136,Assumptions!$I$12:$I$111,"Yes"),""))))</f>
        <v/>
      </c>
      <c r="F136" s="14">
        <f>IF(A136="","",IF(COUNTIFS(Assumptions!$C$12:$C$111,"&lt;="&amp;A136,Assumptions!$D$12:$D$111,"&gt;="&amp;A136,Assumptions!$I$12:$I$111,"Yes")=0,Assumptions!$B$7,IF(COUNTIFS(Assumptions!$C$12:$C$111,"&lt;="&amp;A136,Assumptions!$D$12:$D$111,"&gt;="&amp;A136,Assumptions!$I$12:$I$111,"Yes",Assumptions!$G$12:$G$111,"&lt;&gt;")&lt;&gt;COUNTIFS(Assumptions!$C$12:$C$111,"&lt;="&amp;A136,Assumptions!$D$12:$D$111,"&gt;="&amp;A136,Assumptions!$I$12:$I$111,"Yes"),"",IFERROR(SUMIFS(Assumptions!$G$12:$G$111,Assumptions!$C$12:$C$111,"&lt;="&amp;A136,Assumptions!$D$12:$D$111,"&gt;="&amp;A136,Assumptions!$I$12:$I$111,"Yes"),""))))</f>
        <v/>
      </c>
      <c r="G136" s="14">
        <f>IF(A136="","",IF(COUNTIFS(Assumptions!$C$12:$C$111,"&lt;="&amp;A136,Assumptions!$D$12:$D$111,"&gt;="&amp;A136,Assumptions!$H$12:$H$111,"Yes",Assumptions!$I$12:$I$111,"Yes")&gt;0,"Yes","No"))</f>
        <v/>
      </c>
      <c r="H136" s="14">
        <f>IF(A136="","",IFERROR(SUMIFS(Bookings!$E$7:$E$156,Bookings!$C$7:$C$156,"&lt;="&amp;A136,Bookings!$D$7:$D$156,"&gt;"&amp;A136,Bookings!$G$7:$G$156,"Confirmed")+SUMIFS(Bookings!$E$7:$E$156,Bookings!$C$7:$C$156,"&lt;="&amp;A136,Bookings!$D$7:$D$156,"&gt;"&amp;A136,Bookings!$G$7:$G$156,"Tentative"),0))</f>
        <v/>
      </c>
      <c r="I136" s="14">
        <f>IF(A136="","",IFERROR(SUMIFS(Bookings!$F$7:$F$156,Bookings!$C$7:$C$156,"&lt;="&amp;A136,Bookings!$D$7:$D$156,"&gt;"&amp;A136,Bookings!$G$7:$G$156,"Confirmed")+SUMIFS(Bookings!$F$7:$F$156,Bookings!$C$7:$C$156,"&lt;="&amp;A136,Bookings!$D$7:$D$156,"&gt;"&amp;A136,Bookings!$G$7:$G$156,"Tentative"),0))</f>
        <v/>
      </c>
      <c r="J136" s="14">
        <f>IF(OR(A136="",D136=""),"",IFERROR(D136-H136,""))</f>
        <v/>
      </c>
      <c r="K136" s="14">
        <f>IF(OR(A136="",E136=""),"",IFERROR(E136-I136,""))</f>
        <v/>
      </c>
      <c r="L136" s="23">
        <f>IF(A136="","",IF(COUNTIFS(Assumptions!$C$12:$C$111,"&lt;="&amp;A136,Assumptions!$D$12:$D$111,"&gt;="&amp;A136,Assumptions!$I$12:$I$111,"Yes")&gt;1,"Check: rule overlap",IF(OR(D136="",E136="",F136=""),"Check: rule inputs",IF(OR(J136&lt;0,K136&lt;0),"Check: over capacity",IF(OR(J136=0,K136=0),"At limit",IF(G136="Yes","Arrival blackout","Open"))))))</f>
        <v/>
      </c>
    </row>
    <row r="137">
      <c r="A137" s="34">
        <f>IF(OR(Assumptions!$B$3="",Assumptions!$B$4="",ROW()-6&gt;Assumptions!$B$4),"",Assumptions!$B$3+ROW()-7)</f>
        <v/>
      </c>
      <c r="B137" s="20">
        <f>IF(A137="","",TEXT(A137,"ddd"))</f>
        <v/>
      </c>
      <c r="C137" s="20">
        <f>IF(A137="","",IF(COUNTIFS(Assumptions!$C$12:$C$111,"&lt;="&amp;A137,Assumptions!$D$12:$D$111,"&gt;="&amp;A137,Assumptions!$I$12:$I$111,"Yes")=0,"Standard",IF(COUNTIFS(Assumptions!$C$12:$C$111,"&lt;="&amp;A137,Assumptions!$D$12:$D$111,"&gt;="&amp;A137,Assumptions!$I$12:$I$111,"Yes")=1,"Holiday rule","Multiple rules")))</f>
        <v/>
      </c>
      <c r="D137" s="16">
        <f>IF(A137="","",IF(COUNTIFS(Assumptions!$C$12:$C$111,"&lt;="&amp;A137,Assumptions!$D$12:$D$111,"&gt;="&amp;A137,Assumptions!$I$12:$I$111,"Yes")=0,Assumptions!$B$5,IF(COUNTIFS(Assumptions!$C$12:$C$111,"&lt;="&amp;A137,Assumptions!$D$12:$D$111,"&gt;="&amp;A137,Assumptions!$I$12:$I$111,"Yes",Assumptions!$E$12:$E$111,"&lt;&gt;")&lt;&gt;COUNTIFS(Assumptions!$C$12:$C$111,"&lt;="&amp;A137,Assumptions!$D$12:$D$111,"&gt;="&amp;A137,Assumptions!$I$12:$I$111,"Yes"),"",IFERROR(SUMIFS(Assumptions!$E$12:$E$111,Assumptions!$C$12:$C$111,"&lt;="&amp;A137,Assumptions!$D$12:$D$111,"&gt;="&amp;A137,Assumptions!$I$12:$I$111,"Yes"),""))))</f>
        <v/>
      </c>
      <c r="E137" s="16">
        <f>IF(A137="","",IF(COUNTIFS(Assumptions!$C$12:$C$111,"&lt;="&amp;A137,Assumptions!$D$12:$D$111,"&gt;="&amp;A137,Assumptions!$I$12:$I$111,"Yes")=0,Assumptions!$B$6,IF(COUNTIFS(Assumptions!$C$12:$C$111,"&lt;="&amp;A137,Assumptions!$D$12:$D$111,"&gt;="&amp;A137,Assumptions!$I$12:$I$111,"Yes",Assumptions!$F$12:$F$111,"&lt;&gt;")&lt;&gt;COUNTIFS(Assumptions!$C$12:$C$111,"&lt;="&amp;A137,Assumptions!$D$12:$D$111,"&gt;="&amp;A137,Assumptions!$I$12:$I$111,"Yes"),"",IFERROR(SUMIFS(Assumptions!$F$12:$F$111,Assumptions!$C$12:$C$111,"&lt;="&amp;A137,Assumptions!$D$12:$D$111,"&gt;="&amp;A137,Assumptions!$I$12:$I$111,"Yes"),""))))</f>
        <v/>
      </c>
      <c r="F137" s="16">
        <f>IF(A137="","",IF(COUNTIFS(Assumptions!$C$12:$C$111,"&lt;="&amp;A137,Assumptions!$D$12:$D$111,"&gt;="&amp;A137,Assumptions!$I$12:$I$111,"Yes")=0,Assumptions!$B$7,IF(COUNTIFS(Assumptions!$C$12:$C$111,"&lt;="&amp;A137,Assumptions!$D$12:$D$111,"&gt;="&amp;A137,Assumptions!$I$12:$I$111,"Yes",Assumptions!$G$12:$G$111,"&lt;&gt;")&lt;&gt;COUNTIFS(Assumptions!$C$12:$C$111,"&lt;="&amp;A137,Assumptions!$D$12:$D$111,"&gt;="&amp;A137,Assumptions!$I$12:$I$111,"Yes"),"",IFERROR(SUMIFS(Assumptions!$G$12:$G$111,Assumptions!$C$12:$C$111,"&lt;="&amp;A137,Assumptions!$D$12:$D$111,"&gt;="&amp;A137,Assumptions!$I$12:$I$111,"Yes"),""))))</f>
        <v/>
      </c>
      <c r="G137" s="16">
        <f>IF(A137="","",IF(COUNTIFS(Assumptions!$C$12:$C$111,"&lt;="&amp;A137,Assumptions!$D$12:$D$111,"&gt;="&amp;A137,Assumptions!$H$12:$H$111,"Yes",Assumptions!$I$12:$I$111,"Yes")&gt;0,"Yes","No"))</f>
        <v/>
      </c>
      <c r="H137" s="16">
        <f>IF(A137="","",IFERROR(SUMIFS(Bookings!$E$7:$E$156,Bookings!$C$7:$C$156,"&lt;="&amp;A137,Bookings!$D$7:$D$156,"&gt;"&amp;A137,Bookings!$G$7:$G$156,"Confirmed")+SUMIFS(Bookings!$E$7:$E$156,Bookings!$C$7:$C$156,"&lt;="&amp;A137,Bookings!$D$7:$D$156,"&gt;"&amp;A137,Bookings!$G$7:$G$156,"Tentative"),0))</f>
        <v/>
      </c>
      <c r="I137" s="16">
        <f>IF(A137="","",IFERROR(SUMIFS(Bookings!$F$7:$F$156,Bookings!$C$7:$C$156,"&lt;="&amp;A137,Bookings!$D$7:$D$156,"&gt;"&amp;A137,Bookings!$G$7:$G$156,"Confirmed")+SUMIFS(Bookings!$F$7:$F$156,Bookings!$C$7:$C$156,"&lt;="&amp;A137,Bookings!$D$7:$D$156,"&gt;"&amp;A137,Bookings!$G$7:$G$156,"Tentative"),0))</f>
        <v/>
      </c>
      <c r="J137" s="16">
        <f>IF(OR(A137="",D137=""),"",IFERROR(D137-H137,""))</f>
        <v/>
      </c>
      <c r="K137" s="16">
        <f>IF(OR(A137="",E137=""),"",IFERROR(E137-I137,""))</f>
        <v/>
      </c>
      <c r="L137" s="21">
        <f>IF(A137="","",IF(COUNTIFS(Assumptions!$C$12:$C$111,"&lt;="&amp;A137,Assumptions!$D$12:$D$111,"&gt;="&amp;A137,Assumptions!$I$12:$I$111,"Yes")&gt;1,"Check: rule overlap",IF(OR(D137="",E137="",F137=""),"Check: rule inputs",IF(OR(J137&lt;0,K137&lt;0),"Check: over capacity",IF(OR(J137=0,K137=0),"At limit",IF(G137="Yes","Arrival blackout","Open"))))))</f>
        <v/>
      </c>
    </row>
    <row r="138">
      <c r="A138" s="33">
        <f>IF(OR(Assumptions!$B$3="",Assumptions!$B$4="",ROW()-6&gt;Assumptions!$B$4),"",Assumptions!$B$3+ROW()-7)</f>
        <v/>
      </c>
      <c r="B138" s="22">
        <f>IF(A138="","",TEXT(A138,"ddd"))</f>
        <v/>
      </c>
      <c r="C138" s="22">
        <f>IF(A138="","",IF(COUNTIFS(Assumptions!$C$12:$C$111,"&lt;="&amp;A138,Assumptions!$D$12:$D$111,"&gt;="&amp;A138,Assumptions!$I$12:$I$111,"Yes")=0,"Standard",IF(COUNTIFS(Assumptions!$C$12:$C$111,"&lt;="&amp;A138,Assumptions!$D$12:$D$111,"&gt;="&amp;A138,Assumptions!$I$12:$I$111,"Yes")=1,"Holiday rule","Multiple rules")))</f>
        <v/>
      </c>
      <c r="D138" s="14">
        <f>IF(A138="","",IF(COUNTIFS(Assumptions!$C$12:$C$111,"&lt;="&amp;A138,Assumptions!$D$12:$D$111,"&gt;="&amp;A138,Assumptions!$I$12:$I$111,"Yes")=0,Assumptions!$B$5,IF(COUNTIFS(Assumptions!$C$12:$C$111,"&lt;="&amp;A138,Assumptions!$D$12:$D$111,"&gt;="&amp;A138,Assumptions!$I$12:$I$111,"Yes",Assumptions!$E$12:$E$111,"&lt;&gt;")&lt;&gt;COUNTIFS(Assumptions!$C$12:$C$111,"&lt;="&amp;A138,Assumptions!$D$12:$D$111,"&gt;="&amp;A138,Assumptions!$I$12:$I$111,"Yes"),"",IFERROR(SUMIFS(Assumptions!$E$12:$E$111,Assumptions!$C$12:$C$111,"&lt;="&amp;A138,Assumptions!$D$12:$D$111,"&gt;="&amp;A138,Assumptions!$I$12:$I$111,"Yes"),""))))</f>
        <v/>
      </c>
      <c r="E138" s="14">
        <f>IF(A138="","",IF(COUNTIFS(Assumptions!$C$12:$C$111,"&lt;="&amp;A138,Assumptions!$D$12:$D$111,"&gt;="&amp;A138,Assumptions!$I$12:$I$111,"Yes")=0,Assumptions!$B$6,IF(COUNTIFS(Assumptions!$C$12:$C$111,"&lt;="&amp;A138,Assumptions!$D$12:$D$111,"&gt;="&amp;A138,Assumptions!$I$12:$I$111,"Yes",Assumptions!$F$12:$F$111,"&lt;&gt;")&lt;&gt;COUNTIFS(Assumptions!$C$12:$C$111,"&lt;="&amp;A138,Assumptions!$D$12:$D$111,"&gt;="&amp;A138,Assumptions!$I$12:$I$111,"Yes"),"",IFERROR(SUMIFS(Assumptions!$F$12:$F$111,Assumptions!$C$12:$C$111,"&lt;="&amp;A138,Assumptions!$D$12:$D$111,"&gt;="&amp;A138,Assumptions!$I$12:$I$111,"Yes"),""))))</f>
        <v/>
      </c>
      <c r="F138" s="14">
        <f>IF(A138="","",IF(COUNTIFS(Assumptions!$C$12:$C$111,"&lt;="&amp;A138,Assumptions!$D$12:$D$111,"&gt;="&amp;A138,Assumptions!$I$12:$I$111,"Yes")=0,Assumptions!$B$7,IF(COUNTIFS(Assumptions!$C$12:$C$111,"&lt;="&amp;A138,Assumptions!$D$12:$D$111,"&gt;="&amp;A138,Assumptions!$I$12:$I$111,"Yes",Assumptions!$G$12:$G$111,"&lt;&gt;")&lt;&gt;COUNTIFS(Assumptions!$C$12:$C$111,"&lt;="&amp;A138,Assumptions!$D$12:$D$111,"&gt;="&amp;A138,Assumptions!$I$12:$I$111,"Yes"),"",IFERROR(SUMIFS(Assumptions!$G$12:$G$111,Assumptions!$C$12:$C$111,"&lt;="&amp;A138,Assumptions!$D$12:$D$111,"&gt;="&amp;A138,Assumptions!$I$12:$I$111,"Yes"),""))))</f>
        <v/>
      </c>
      <c r="G138" s="14">
        <f>IF(A138="","",IF(COUNTIFS(Assumptions!$C$12:$C$111,"&lt;="&amp;A138,Assumptions!$D$12:$D$111,"&gt;="&amp;A138,Assumptions!$H$12:$H$111,"Yes",Assumptions!$I$12:$I$111,"Yes")&gt;0,"Yes","No"))</f>
        <v/>
      </c>
      <c r="H138" s="14">
        <f>IF(A138="","",IFERROR(SUMIFS(Bookings!$E$7:$E$156,Bookings!$C$7:$C$156,"&lt;="&amp;A138,Bookings!$D$7:$D$156,"&gt;"&amp;A138,Bookings!$G$7:$G$156,"Confirmed")+SUMIFS(Bookings!$E$7:$E$156,Bookings!$C$7:$C$156,"&lt;="&amp;A138,Bookings!$D$7:$D$156,"&gt;"&amp;A138,Bookings!$G$7:$G$156,"Tentative"),0))</f>
        <v/>
      </c>
      <c r="I138" s="14">
        <f>IF(A138="","",IFERROR(SUMIFS(Bookings!$F$7:$F$156,Bookings!$C$7:$C$156,"&lt;="&amp;A138,Bookings!$D$7:$D$156,"&gt;"&amp;A138,Bookings!$G$7:$G$156,"Confirmed")+SUMIFS(Bookings!$F$7:$F$156,Bookings!$C$7:$C$156,"&lt;="&amp;A138,Bookings!$D$7:$D$156,"&gt;"&amp;A138,Bookings!$G$7:$G$156,"Tentative"),0))</f>
        <v/>
      </c>
      <c r="J138" s="14">
        <f>IF(OR(A138="",D138=""),"",IFERROR(D138-H138,""))</f>
        <v/>
      </c>
      <c r="K138" s="14">
        <f>IF(OR(A138="",E138=""),"",IFERROR(E138-I138,""))</f>
        <v/>
      </c>
      <c r="L138" s="23">
        <f>IF(A138="","",IF(COUNTIFS(Assumptions!$C$12:$C$111,"&lt;="&amp;A138,Assumptions!$D$12:$D$111,"&gt;="&amp;A138,Assumptions!$I$12:$I$111,"Yes")&gt;1,"Check: rule overlap",IF(OR(D138="",E138="",F138=""),"Check: rule inputs",IF(OR(J138&lt;0,K138&lt;0),"Check: over capacity",IF(OR(J138=0,K138=0),"At limit",IF(G138="Yes","Arrival blackout","Open"))))))</f>
        <v/>
      </c>
    </row>
    <row r="139">
      <c r="A139" s="34">
        <f>IF(OR(Assumptions!$B$3="",Assumptions!$B$4="",ROW()-6&gt;Assumptions!$B$4),"",Assumptions!$B$3+ROW()-7)</f>
        <v/>
      </c>
      <c r="B139" s="20">
        <f>IF(A139="","",TEXT(A139,"ddd"))</f>
        <v/>
      </c>
      <c r="C139" s="20">
        <f>IF(A139="","",IF(COUNTIFS(Assumptions!$C$12:$C$111,"&lt;="&amp;A139,Assumptions!$D$12:$D$111,"&gt;="&amp;A139,Assumptions!$I$12:$I$111,"Yes")=0,"Standard",IF(COUNTIFS(Assumptions!$C$12:$C$111,"&lt;="&amp;A139,Assumptions!$D$12:$D$111,"&gt;="&amp;A139,Assumptions!$I$12:$I$111,"Yes")=1,"Holiday rule","Multiple rules")))</f>
        <v/>
      </c>
      <c r="D139" s="16">
        <f>IF(A139="","",IF(COUNTIFS(Assumptions!$C$12:$C$111,"&lt;="&amp;A139,Assumptions!$D$12:$D$111,"&gt;="&amp;A139,Assumptions!$I$12:$I$111,"Yes")=0,Assumptions!$B$5,IF(COUNTIFS(Assumptions!$C$12:$C$111,"&lt;="&amp;A139,Assumptions!$D$12:$D$111,"&gt;="&amp;A139,Assumptions!$I$12:$I$111,"Yes",Assumptions!$E$12:$E$111,"&lt;&gt;")&lt;&gt;COUNTIFS(Assumptions!$C$12:$C$111,"&lt;="&amp;A139,Assumptions!$D$12:$D$111,"&gt;="&amp;A139,Assumptions!$I$12:$I$111,"Yes"),"",IFERROR(SUMIFS(Assumptions!$E$12:$E$111,Assumptions!$C$12:$C$111,"&lt;="&amp;A139,Assumptions!$D$12:$D$111,"&gt;="&amp;A139,Assumptions!$I$12:$I$111,"Yes"),""))))</f>
        <v/>
      </c>
      <c r="E139" s="16">
        <f>IF(A139="","",IF(COUNTIFS(Assumptions!$C$12:$C$111,"&lt;="&amp;A139,Assumptions!$D$12:$D$111,"&gt;="&amp;A139,Assumptions!$I$12:$I$111,"Yes")=0,Assumptions!$B$6,IF(COUNTIFS(Assumptions!$C$12:$C$111,"&lt;="&amp;A139,Assumptions!$D$12:$D$111,"&gt;="&amp;A139,Assumptions!$I$12:$I$111,"Yes",Assumptions!$F$12:$F$111,"&lt;&gt;")&lt;&gt;COUNTIFS(Assumptions!$C$12:$C$111,"&lt;="&amp;A139,Assumptions!$D$12:$D$111,"&gt;="&amp;A139,Assumptions!$I$12:$I$111,"Yes"),"",IFERROR(SUMIFS(Assumptions!$F$12:$F$111,Assumptions!$C$12:$C$111,"&lt;="&amp;A139,Assumptions!$D$12:$D$111,"&gt;="&amp;A139,Assumptions!$I$12:$I$111,"Yes"),""))))</f>
        <v/>
      </c>
      <c r="F139" s="16">
        <f>IF(A139="","",IF(COUNTIFS(Assumptions!$C$12:$C$111,"&lt;="&amp;A139,Assumptions!$D$12:$D$111,"&gt;="&amp;A139,Assumptions!$I$12:$I$111,"Yes")=0,Assumptions!$B$7,IF(COUNTIFS(Assumptions!$C$12:$C$111,"&lt;="&amp;A139,Assumptions!$D$12:$D$111,"&gt;="&amp;A139,Assumptions!$I$12:$I$111,"Yes",Assumptions!$G$12:$G$111,"&lt;&gt;")&lt;&gt;COUNTIFS(Assumptions!$C$12:$C$111,"&lt;="&amp;A139,Assumptions!$D$12:$D$111,"&gt;="&amp;A139,Assumptions!$I$12:$I$111,"Yes"),"",IFERROR(SUMIFS(Assumptions!$G$12:$G$111,Assumptions!$C$12:$C$111,"&lt;="&amp;A139,Assumptions!$D$12:$D$111,"&gt;="&amp;A139,Assumptions!$I$12:$I$111,"Yes"),""))))</f>
        <v/>
      </c>
      <c r="G139" s="16">
        <f>IF(A139="","",IF(COUNTIFS(Assumptions!$C$12:$C$111,"&lt;="&amp;A139,Assumptions!$D$12:$D$111,"&gt;="&amp;A139,Assumptions!$H$12:$H$111,"Yes",Assumptions!$I$12:$I$111,"Yes")&gt;0,"Yes","No"))</f>
        <v/>
      </c>
      <c r="H139" s="16">
        <f>IF(A139="","",IFERROR(SUMIFS(Bookings!$E$7:$E$156,Bookings!$C$7:$C$156,"&lt;="&amp;A139,Bookings!$D$7:$D$156,"&gt;"&amp;A139,Bookings!$G$7:$G$156,"Confirmed")+SUMIFS(Bookings!$E$7:$E$156,Bookings!$C$7:$C$156,"&lt;="&amp;A139,Bookings!$D$7:$D$156,"&gt;"&amp;A139,Bookings!$G$7:$G$156,"Tentative"),0))</f>
        <v/>
      </c>
      <c r="I139" s="16">
        <f>IF(A139="","",IFERROR(SUMIFS(Bookings!$F$7:$F$156,Bookings!$C$7:$C$156,"&lt;="&amp;A139,Bookings!$D$7:$D$156,"&gt;"&amp;A139,Bookings!$G$7:$G$156,"Confirmed")+SUMIFS(Bookings!$F$7:$F$156,Bookings!$C$7:$C$156,"&lt;="&amp;A139,Bookings!$D$7:$D$156,"&gt;"&amp;A139,Bookings!$G$7:$G$156,"Tentative"),0))</f>
        <v/>
      </c>
      <c r="J139" s="16">
        <f>IF(OR(A139="",D139=""),"",IFERROR(D139-H139,""))</f>
        <v/>
      </c>
      <c r="K139" s="16">
        <f>IF(OR(A139="",E139=""),"",IFERROR(E139-I139,""))</f>
        <v/>
      </c>
      <c r="L139" s="21">
        <f>IF(A139="","",IF(COUNTIFS(Assumptions!$C$12:$C$111,"&lt;="&amp;A139,Assumptions!$D$12:$D$111,"&gt;="&amp;A139,Assumptions!$I$12:$I$111,"Yes")&gt;1,"Check: rule overlap",IF(OR(D139="",E139="",F139=""),"Check: rule inputs",IF(OR(J139&lt;0,K139&lt;0),"Check: over capacity",IF(OR(J139=0,K139=0),"At limit",IF(G139="Yes","Arrival blackout","Open"))))))</f>
        <v/>
      </c>
    </row>
    <row r="140">
      <c r="A140" s="33">
        <f>IF(OR(Assumptions!$B$3="",Assumptions!$B$4="",ROW()-6&gt;Assumptions!$B$4),"",Assumptions!$B$3+ROW()-7)</f>
        <v/>
      </c>
      <c r="B140" s="22">
        <f>IF(A140="","",TEXT(A140,"ddd"))</f>
        <v/>
      </c>
      <c r="C140" s="22">
        <f>IF(A140="","",IF(COUNTIFS(Assumptions!$C$12:$C$111,"&lt;="&amp;A140,Assumptions!$D$12:$D$111,"&gt;="&amp;A140,Assumptions!$I$12:$I$111,"Yes")=0,"Standard",IF(COUNTIFS(Assumptions!$C$12:$C$111,"&lt;="&amp;A140,Assumptions!$D$12:$D$111,"&gt;="&amp;A140,Assumptions!$I$12:$I$111,"Yes")=1,"Holiday rule","Multiple rules")))</f>
        <v/>
      </c>
      <c r="D140" s="14">
        <f>IF(A140="","",IF(COUNTIFS(Assumptions!$C$12:$C$111,"&lt;="&amp;A140,Assumptions!$D$12:$D$111,"&gt;="&amp;A140,Assumptions!$I$12:$I$111,"Yes")=0,Assumptions!$B$5,IF(COUNTIFS(Assumptions!$C$12:$C$111,"&lt;="&amp;A140,Assumptions!$D$12:$D$111,"&gt;="&amp;A140,Assumptions!$I$12:$I$111,"Yes",Assumptions!$E$12:$E$111,"&lt;&gt;")&lt;&gt;COUNTIFS(Assumptions!$C$12:$C$111,"&lt;="&amp;A140,Assumptions!$D$12:$D$111,"&gt;="&amp;A140,Assumptions!$I$12:$I$111,"Yes"),"",IFERROR(SUMIFS(Assumptions!$E$12:$E$111,Assumptions!$C$12:$C$111,"&lt;="&amp;A140,Assumptions!$D$12:$D$111,"&gt;="&amp;A140,Assumptions!$I$12:$I$111,"Yes"),""))))</f>
        <v/>
      </c>
      <c r="E140" s="14">
        <f>IF(A140="","",IF(COUNTIFS(Assumptions!$C$12:$C$111,"&lt;="&amp;A140,Assumptions!$D$12:$D$111,"&gt;="&amp;A140,Assumptions!$I$12:$I$111,"Yes")=0,Assumptions!$B$6,IF(COUNTIFS(Assumptions!$C$12:$C$111,"&lt;="&amp;A140,Assumptions!$D$12:$D$111,"&gt;="&amp;A140,Assumptions!$I$12:$I$111,"Yes",Assumptions!$F$12:$F$111,"&lt;&gt;")&lt;&gt;COUNTIFS(Assumptions!$C$12:$C$111,"&lt;="&amp;A140,Assumptions!$D$12:$D$111,"&gt;="&amp;A140,Assumptions!$I$12:$I$111,"Yes"),"",IFERROR(SUMIFS(Assumptions!$F$12:$F$111,Assumptions!$C$12:$C$111,"&lt;="&amp;A140,Assumptions!$D$12:$D$111,"&gt;="&amp;A140,Assumptions!$I$12:$I$111,"Yes"),""))))</f>
        <v/>
      </c>
      <c r="F140" s="14">
        <f>IF(A140="","",IF(COUNTIFS(Assumptions!$C$12:$C$111,"&lt;="&amp;A140,Assumptions!$D$12:$D$111,"&gt;="&amp;A140,Assumptions!$I$12:$I$111,"Yes")=0,Assumptions!$B$7,IF(COUNTIFS(Assumptions!$C$12:$C$111,"&lt;="&amp;A140,Assumptions!$D$12:$D$111,"&gt;="&amp;A140,Assumptions!$I$12:$I$111,"Yes",Assumptions!$G$12:$G$111,"&lt;&gt;")&lt;&gt;COUNTIFS(Assumptions!$C$12:$C$111,"&lt;="&amp;A140,Assumptions!$D$12:$D$111,"&gt;="&amp;A140,Assumptions!$I$12:$I$111,"Yes"),"",IFERROR(SUMIFS(Assumptions!$G$12:$G$111,Assumptions!$C$12:$C$111,"&lt;="&amp;A140,Assumptions!$D$12:$D$111,"&gt;="&amp;A140,Assumptions!$I$12:$I$111,"Yes"),""))))</f>
        <v/>
      </c>
      <c r="G140" s="14">
        <f>IF(A140="","",IF(COUNTIFS(Assumptions!$C$12:$C$111,"&lt;="&amp;A140,Assumptions!$D$12:$D$111,"&gt;="&amp;A140,Assumptions!$H$12:$H$111,"Yes",Assumptions!$I$12:$I$111,"Yes")&gt;0,"Yes","No"))</f>
        <v/>
      </c>
      <c r="H140" s="14">
        <f>IF(A140="","",IFERROR(SUMIFS(Bookings!$E$7:$E$156,Bookings!$C$7:$C$156,"&lt;="&amp;A140,Bookings!$D$7:$D$156,"&gt;"&amp;A140,Bookings!$G$7:$G$156,"Confirmed")+SUMIFS(Bookings!$E$7:$E$156,Bookings!$C$7:$C$156,"&lt;="&amp;A140,Bookings!$D$7:$D$156,"&gt;"&amp;A140,Bookings!$G$7:$G$156,"Tentative"),0))</f>
        <v/>
      </c>
      <c r="I140" s="14">
        <f>IF(A140="","",IFERROR(SUMIFS(Bookings!$F$7:$F$156,Bookings!$C$7:$C$156,"&lt;="&amp;A140,Bookings!$D$7:$D$156,"&gt;"&amp;A140,Bookings!$G$7:$G$156,"Confirmed")+SUMIFS(Bookings!$F$7:$F$156,Bookings!$C$7:$C$156,"&lt;="&amp;A140,Bookings!$D$7:$D$156,"&gt;"&amp;A140,Bookings!$G$7:$G$156,"Tentative"),0))</f>
        <v/>
      </c>
      <c r="J140" s="14">
        <f>IF(OR(A140="",D140=""),"",IFERROR(D140-H140,""))</f>
        <v/>
      </c>
      <c r="K140" s="14">
        <f>IF(OR(A140="",E140=""),"",IFERROR(E140-I140,""))</f>
        <v/>
      </c>
      <c r="L140" s="23">
        <f>IF(A140="","",IF(COUNTIFS(Assumptions!$C$12:$C$111,"&lt;="&amp;A140,Assumptions!$D$12:$D$111,"&gt;="&amp;A140,Assumptions!$I$12:$I$111,"Yes")&gt;1,"Check: rule overlap",IF(OR(D140="",E140="",F140=""),"Check: rule inputs",IF(OR(J140&lt;0,K140&lt;0),"Check: over capacity",IF(OR(J140=0,K140=0),"At limit",IF(G140="Yes","Arrival blackout","Open"))))))</f>
        <v/>
      </c>
    </row>
    <row r="141">
      <c r="A141" s="34">
        <f>IF(OR(Assumptions!$B$3="",Assumptions!$B$4="",ROW()-6&gt;Assumptions!$B$4),"",Assumptions!$B$3+ROW()-7)</f>
        <v/>
      </c>
      <c r="B141" s="20">
        <f>IF(A141="","",TEXT(A141,"ddd"))</f>
        <v/>
      </c>
      <c r="C141" s="20">
        <f>IF(A141="","",IF(COUNTIFS(Assumptions!$C$12:$C$111,"&lt;="&amp;A141,Assumptions!$D$12:$D$111,"&gt;="&amp;A141,Assumptions!$I$12:$I$111,"Yes")=0,"Standard",IF(COUNTIFS(Assumptions!$C$12:$C$111,"&lt;="&amp;A141,Assumptions!$D$12:$D$111,"&gt;="&amp;A141,Assumptions!$I$12:$I$111,"Yes")=1,"Holiday rule","Multiple rules")))</f>
        <v/>
      </c>
      <c r="D141" s="16">
        <f>IF(A141="","",IF(COUNTIFS(Assumptions!$C$12:$C$111,"&lt;="&amp;A141,Assumptions!$D$12:$D$111,"&gt;="&amp;A141,Assumptions!$I$12:$I$111,"Yes")=0,Assumptions!$B$5,IF(COUNTIFS(Assumptions!$C$12:$C$111,"&lt;="&amp;A141,Assumptions!$D$12:$D$111,"&gt;="&amp;A141,Assumptions!$I$12:$I$111,"Yes",Assumptions!$E$12:$E$111,"&lt;&gt;")&lt;&gt;COUNTIFS(Assumptions!$C$12:$C$111,"&lt;="&amp;A141,Assumptions!$D$12:$D$111,"&gt;="&amp;A141,Assumptions!$I$12:$I$111,"Yes"),"",IFERROR(SUMIFS(Assumptions!$E$12:$E$111,Assumptions!$C$12:$C$111,"&lt;="&amp;A141,Assumptions!$D$12:$D$111,"&gt;="&amp;A141,Assumptions!$I$12:$I$111,"Yes"),""))))</f>
        <v/>
      </c>
      <c r="E141" s="16">
        <f>IF(A141="","",IF(COUNTIFS(Assumptions!$C$12:$C$111,"&lt;="&amp;A141,Assumptions!$D$12:$D$111,"&gt;="&amp;A141,Assumptions!$I$12:$I$111,"Yes")=0,Assumptions!$B$6,IF(COUNTIFS(Assumptions!$C$12:$C$111,"&lt;="&amp;A141,Assumptions!$D$12:$D$111,"&gt;="&amp;A141,Assumptions!$I$12:$I$111,"Yes",Assumptions!$F$12:$F$111,"&lt;&gt;")&lt;&gt;COUNTIFS(Assumptions!$C$12:$C$111,"&lt;="&amp;A141,Assumptions!$D$12:$D$111,"&gt;="&amp;A141,Assumptions!$I$12:$I$111,"Yes"),"",IFERROR(SUMIFS(Assumptions!$F$12:$F$111,Assumptions!$C$12:$C$111,"&lt;="&amp;A141,Assumptions!$D$12:$D$111,"&gt;="&amp;A141,Assumptions!$I$12:$I$111,"Yes"),""))))</f>
        <v/>
      </c>
      <c r="F141" s="16">
        <f>IF(A141="","",IF(COUNTIFS(Assumptions!$C$12:$C$111,"&lt;="&amp;A141,Assumptions!$D$12:$D$111,"&gt;="&amp;A141,Assumptions!$I$12:$I$111,"Yes")=0,Assumptions!$B$7,IF(COUNTIFS(Assumptions!$C$12:$C$111,"&lt;="&amp;A141,Assumptions!$D$12:$D$111,"&gt;="&amp;A141,Assumptions!$I$12:$I$111,"Yes",Assumptions!$G$12:$G$111,"&lt;&gt;")&lt;&gt;COUNTIFS(Assumptions!$C$12:$C$111,"&lt;="&amp;A141,Assumptions!$D$12:$D$111,"&gt;="&amp;A141,Assumptions!$I$12:$I$111,"Yes"),"",IFERROR(SUMIFS(Assumptions!$G$12:$G$111,Assumptions!$C$12:$C$111,"&lt;="&amp;A141,Assumptions!$D$12:$D$111,"&gt;="&amp;A141,Assumptions!$I$12:$I$111,"Yes"),""))))</f>
        <v/>
      </c>
      <c r="G141" s="16">
        <f>IF(A141="","",IF(COUNTIFS(Assumptions!$C$12:$C$111,"&lt;="&amp;A141,Assumptions!$D$12:$D$111,"&gt;="&amp;A141,Assumptions!$H$12:$H$111,"Yes",Assumptions!$I$12:$I$111,"Yes")&gt;0,"Yes","No"))</f>
        <v/>
      </c>
      <c r="H141" s="16">
        <f>IF(A141="","",IFERROR(SUMIFS(Bookings!$E$7:$E$156,Bookings!$C$7:$C$156,"&lt;="&amp;A141,Bookings!$D$7:$D$156,"&gt;"&amp;A141,Bookings!$G$7:$G$156,"Confirmed")+SUMIFS(Bookings!$E$7:$E$156,Bookings!$C$7:$C$156,"&lt;="&amp;A141,Bookings!$D$7:$D$156,"&gt;"&amp;A141,Bookings!$G$7:$G$156,"Tentative"),0))</f>
        <v/>
      </c>
      <c r="I141" s="16">
        <f>IF(A141="","",IFERROR(SUMIFS(Bookings!$F$7:$F$156,Bookings!$C$7:$C$156,"&lt;="&amp;A141,Bookings!$D$7:$D$156,"&gt;"&amp;A141,Bookings!$G$7:$G$156,"Confirmed")+SUMIFS(Bookings!$F$7:$F$156,Bookings!$C$7:$C$156,"&lt;="&amp;A141,Bookings!$D$7:$D$156,"&gt;"&amp;A141,Bookings!$G$7:$G$156,"Tentative"),0))</f>
        <v/>
      </c>
      <c r="J141" s="16">
        <f>IF(OR(A141="",D141=""),"",IFERROR(D141-H141,""))</f>
        <v/>
      </c>
      <c r="K141" s="16">
        <f>IF(OR(A141="",E141=""),"",IFERROR(E141-I141,""))</f>
        <v/>
      </c>
      <c r="L141" s="21">
        <f>IF(A141="","",IF(COUNTIFS(Assumptions!$C$12:$C$111,"&lt;="&amp;A141,Assumptions!$D$12:$D$111,"&gt;="&amp;A141,Assumptions!$I$12:$I$111,"Yes")&gt;1,"Check: rule overlap",IF(OR(D141="",E141="",F141=""),"Check: rule inputs",IF(OR(J141&lt;0,K141&lt;0),"Check: over capacity",IF(OR(J141=0,K141=0),"At limit",IF(G141="Yes","Arrival blackout","Open"))))))</f>
        <v/>
      </c>
    </row>
    <row r="142">
      <c r="A142" s="33">
        <f>IF(OR(Assumptions!$B$3="",Assumptions!$B$4="",ROW()-6&gt;Assumptions!$B$4),"",Assumptions!$B$3+ROW()-7)</f>
        <v/>
      </c>
      <c r="B142" s="22">
        <f>IF(A142="","",TEXT(A142,"ddd"))</f>
        <v/>
      </c>
      <c r="C142" s="22">
        <f>IF(A142="","",IF(COUNTIFS(Assumptions!$C$12:$C$111,"&lt;="&amp;A142,Assumptions!$D$12:$D$111,"&gt;="&amp;A142,Assumptions!$I$12:$I$111,"Yes")=0,"Standard",IF(COUNTIFS(Assumptions!$C$12:$C$111,"&lt;="&amp;A142,Assumptions!$D$12:$D$111,"&gt;="&amp;A142,Assumptions!$I$12:$I$111,"Yes")=1,"Holiday rule","Multiple rules")))</f>
        <v/>
      </c>
      <c r="D142" s="14">
        <f>IF(A142="","",IF(COUNTIFS(Assumptions!$C$12:$C$111,"&lt;="&amp;A142,Assumptions!$D$12:$D$111,"&gt;="&amp;A142,Assumptions!$I$12:$I$111,"Yes")=0,Assumptions!$B$5,IF(COUNTIFS(Assumptions!$C$12:$C$111,"&lt;="&amp;A142,Assumptions!$D$12:$D$111,"&gt;="&amp;A142,Assumptions!$I$12:$I$111,"Yes",Assumptions!$E$12:$E$111,"&lt;&gt;")&lt;&gt;COUNTIFS(Assumptions!$C$12:$C$111,"&lt;="&amp;A142,Assumptions!$D$12:$D$111,"&gt;="&amp;A142,Assumptions!$I$12:$I$111,"Yes"),"",IFERROR(SUMIFS(Assumptions!$E$12:$E$111,Assumptions!$C$12:$C$111,"&lt;="&amp;A142,Assumptions!$D$12:$D$111,"&gt;="&amp;A142,Assumptions!$I$12:$I$111,"Yes"),""))))</f>
        <v/>
      </c>
      <c r="E142" s="14">
        <f>IF(A142="","",IF(COUNTIFS(Assumptions!$C$12:$C$111,"&lt;="&amp;A142,Assumptions!$D$12:$D$111,"&gt;="&amp;A142,Assumptions!$I$12:$I$111,"Yes")=0,Assumptions!$B$6,IF(COUNTIFS(Assumptions!$C$12:$C$111,"&lt;="&amp;A142,Assumptions!$D$12:$D$111,"&gt;="&amp;A142,Assumptions!$I$12:$I$111,"Yes",Assumptions!$F$12:$F$111,"&lt;&gt;")&lt;&gt;COUNTIFS(Assumptions!$C$12:$C$111,"&lt;="&amp;A142,Assumptions!$D$12:$D$111,"&gt;="&amp;A142,Assumptions!$I$12:$I$111,"Yes"),"",IFERROR(SUMIFS(Assumptions!$F$12:$F$111,Assumptions!$C$12:$C$111,"&lt;="&amp;A142,Assumptions!$D$12:$D$111,"&gt;="&amp;A142,Assumptions!$I$12:$I$111,"Yes"),""))))</f>
        <v/>
      </c>
      <c r="F142" s="14">
        <f>IF(A142="","",IF(COUNTIFS(Assumptions!$C$12:$C$111,"&lt;="&amp;A142,Assumptions!$D$12:$D$111,"&gt;="&amp;A142,Assumptions!$I$12:$I$111,"Yes")=0,Assumptions!$B$7,IF(COUNTIFS(Assumptions!$C$12:$C$111,"&lt;="&amp;A142,Assumptions!$D$12:$D$111,"&gt;="&amp;A142,Assumptions!$I$12:$I$111,"Yes",Assumptions!$G$12:$G$111,"&lt;&gt;")&lt;&gt;COUNTIFS(Assumptions!$C$12:$C$111,"&lt;="&amp;A142,Assumptions!$D$12:$D$111,"&gt;="&amp;A142,Assumptions!$I$12:$I$111,"Yes"),"",IFERROR(SUMIFS(Assumptions!$G$12:$G$111,Assumptions!$C$12:$C$111,"&lt;="&amp;A142,Assumptions!$D$12:$D$111,"&gt;="&amp;A142,Assumptions!$I$12:$I$111,"Yes"),""))))</f>
        <v/>
      </c>
      <c r="G142" s="14">
        <f>IF(A142="","",IF(COUNTIFS(Assumptions!$C$12:$C$111,"&lt;="&amp;A142,Assumptions!$D$12:$D$111,"&gt;="&amp;A142,Assumptions!$H$12:$H$111,"Yes",Assumptions!$I$12:$I$111,"Yes")&gt;0,"Yes","No"))</f>
        <v/>
      </c>
      <c r="H142" s="14">
        <f>IF(A142="","",IFERROR(SUMIFS(Bookings!$E$7:$E$156,Bookings!$C$7:$C$156,"&lt;="&amp;A142,Bookings!$D$7:$D$156,"&gt;"&amp;A142,Bookings!$G$7:$G$156,"Confirmed")+SUMIFS(Bookings!$E$7:$E$156,Bookings!$C$7:$C$156,"&lt;="&amp;A142,Bookings!$D$7:$D$156,"&gt;"&amp;A142,Bookings!$G$7:$G$156,"Tentative"),0))</f>
        <v/>
      </c>
      <c r="I142" s="14">
        <f>IF(A142="","",IFERROR(SUMIFS(Bookings!$F$7:$F$156,Bookings!$C$7:$C$156,"&lt;="&amp;A142,Bookings!$D$7:$D$156,"&gt;"&amp;A142,Bookings!$G$7:$G$156,"Confirmed")+SUMIFS(Bookings!$F$7:$F$156,Bookings!$C$7:$C$156,"&lt;="&amp;A142,Bookings!$D$7:$D$156,"&gt;"&amp;A142,Bookings!$G$7:$G$156,"Tentative"),0))</f>
        <v/>
      </c>
      <c r="J142" s="14">
        <f>IF(OR(A142="",D142=""),"",IFERROR(D142-H142,""))</f>
        <v/>
      </c>
      <c r="K142" s="14">
        <f>IF(OR(A142="",E142=""),"",IFERROR(E142-I142,""))</f>
        <v/>
      </c>
      <c r="L142" s="23">
        <f>IF(A142="","",IF(COUNTIFS(Assumptions!$C$12:$C$111,"&lt;="&amp;A142,Assumptions!$D$12:$D$111,"&gt;="&amp;A142,Assumptions!$I$12:$I$111,"Yes")&gt;1,"Check: rule overlap",IF(OR(D142="",E142="",F142=""),"Check: rule inputs",IF(OR(J142&lt;0,K142&lt;0),"Check: over capacity",IF(OR(J142=0,K142=0),"At limit",IF(G142="Yes","Arrival blackout","Open"))))))</f>
        <v/>
      </c>
    </row>
    <row r="143">
      <c r="A143" s="34">
        <f>IF(OR(Assumptions!$B$3="",Assumptions!$B$4="",ROW()-6&gt;Assumptions!$B$4),"",Assumptions!$B$3+ROW()-7)</f>
        <v/>
      </c>
      <c r="B143" s="20">
        <f>IF(A143="","",TEXT(A143,"ddd"))</f>
        <v/>
      </c>
      <c r="C143" s="20">
        <f>IF(A143="","",IF(COUNTIFS(Assumptions!$C$12:$C$111,"&lt;="&amp;A143,Assumptions!$D$12:$D$111,"&gt;="&amp;A143,Assumptions!$I$12:$I$111,"Yes")=0,"Standard",IF(COUNTIFS(Assumptions!$C$12:$C$111,"&lt;="&amp;A143,Assumptions!$D$12:$D$111,"&gt;="&amp;A143,Assumptions!$I$12:$I$111,"Yes")=1,"Holiday rule","Multiple rules")))</f>
        <v/>
      </c>
      <c r="D143" s="16">
        <f>IF(A143="","",IF(COUNTIFS(Assumptions!$C$12:$C$111,"&lt;="&amp;A143,Assumptions!$D$12:$D$111,"&gt;="&amp;A143,Assumptions!$I$12:$I$111,"Yes")=0,Assumptions!$B$5,IF(COUNTIFS(Assumptions!$C$12:$C$111,"&lt;="&amp;A143,Assumptions!$D$12:$D$111,"&gt;="&amp;A143,Assumptions!$I$12:$I$111,"Yes",Assumptions!$E$12:$E$111,"&lt;&gt;")&lt;&gt;COUNTIFS(Assumptions!$C$12:$C$111,"&lt;="&amp;A143,Assumptions!$D$12:$D$111,"&gt;="&amp;A143,Assumptions!$I$12:$I$111,"Yes"),"",IFERROR(SUMIFS(Assumptions!$E$12:$E$111,Assumptions!$C$12:$C$111,"&lt;="&amp;A143,Assumptions!$D$12:$D$111,"&gt;="&amp;A143,Assumptions!$I$12:$I$111,"Yes"),""))))</f>
        <v/>
      </c>
      <c r="E143" s="16">
        <f>IF(A143="","",IF(COUNTIFS(Assumptions!$C$12:$C$111,"&lt;="&amp;A143,Assumptions!$D$12:$D$111,"&gt;="&amp;A143,Assumptions!$I$12:$I$111,"Yes")=0,Assumptions!$B$6,IF(COUNTIFS(Assumptions!$C$12:$C$111,"&lt;="&amp;A143,Assumptions!$D$12:$D$111,"&gt;="&amp;A143,Assumptions!$I$12:$I$111,"Yes",Assumptions!$F$12:$F$111,"&lt;&gt;")&lt;&gt;COUNTIFS(Assumptions!$C$12:$C$111,"&lt;="&amp;A143,Assumptions!$D$12:$D$111,"&gt;="&amp;A143,Assumptions!$I$12:$I$111,"Yes"),"",IFERROR(SUMIFS(Assumptions!$F$12:$F$111,Assumptions!$C$12:$C$111,"&lt;="&amp;A143,Assumptions!$D$12:$D$111,"&gt;="&amp;A143,Assumptions!$I$12:$I$111,"Yes"),""))))</f>
        <v/>
      </c>
      <c r="F143" s="16">
        <f>IF(A143="","",IF(COUNTIFS(Assumptions!$C$12:$C$111,"&lt;="&amp;A143,Assumptions!$D$12:$D$111,"&gt;="&amp;A143,Assumptions!$I$12:$I$111,"Yes")=0,Assumptions!$B$7,IF(COUNTIFS(Assumptions!$C$12:$C$111,"&lt;="&amp;A143,Assumptions!$D$12:$D$111,"&gt;="&amp;A143,Assumptions!$I$12:$I$111,"Yes",Assumptions!$G$12:$G$111,"&lt;&gt;")&lt;&gt;COUNTIFS(Assumptions!$C$12:$C$111,"&lt;="&amp;A143,Assumptions!$D$12:$D$111,"&gt;="&amp;A143,Assumptions!$I$12:$I$111,"Yes"),"",IFERROR(SUMIFS(Assumptions!$G$12:$G$111,Assumptions!$C$12:$C$111,"&lt;="&amp;A143,Assumptions!$D$12:$D$111,"&gt;="&amp;A143,Assumptions!$I$12:$I$111,"Yes"),""))))</f>
        <v/>
      </c>
      <c r="G143" s="16">
        <f>IF(A143="","",IF(COUNTIFS(Assumptions!$C$12:$C$111,"&lt;="&amp;A143,Assumptions!$D$12:$D$111,"&gt;="&amp;A143,Assumptions!$H$12:$H$111,"Yes",Assumptions!$I$12:$I$111,"Yes")&gt;0,"Yes","No"))</f>
        <v/>
      </c>
      <c r="H143" s="16">
        <f>IF(A143="","",IFERROR(SUMIFS(Bookings!$E$7:$E$156,Bookings!$C$7:$C$156,"&lt;="&amp;A143,Bookings!$D$7:$D$156,"&gt;"&amp;A143,Bookings!$G$7:$G$156,"Confirmed")+SUMIFS(Bookings!$E$7:$E$156,Bookings!$C$7:$C$156,"&lt;="&amp;A143,Bookings!$D$7:$D$156,"&gt;"&amp;A143,Bookings!$G$7:$G$156,"Tentative"),0))</f>
        <v/>
      </c>
      <c r="I143" s="16">
        <f>IF(A143="","",IFERROR(SUMIFS(Bookings!$F$7:$F$156,Bookings!$C$7:$C$156,"&lt;="&amp;A143,Bookings!$D$7:$D$156,"&gt;"&amp;A143,Bookings!$G$7:$G$156,"Confirmed")+SUMIFS(Bookings!$F$7:$F$156,Bookings!$C$7:$C$156,"&lt;="&amp;A143,Bookings!$D$7:$D$156,"&gt;"&amp;A143,Bookings!$G$7:$G$156,"Tentative"),0))</f>
        <v/>
      </c>
      <c r="J143" s="16">
        <f>IF(OR(A143="",D143=""),"",IFERROR(D143-H143,""))</f>
        <v/>
      </c>
      <c r="K143" s="16">
        <f>IF(OR(A143="",E143=""),"",IFERROR(E143-I143,""))</f>
        <v/>
      </c>
      <c r="L143" s="21">
        <f>IF(A143="","",IF(COUNTIFS(Assumptions!$C$12:$C$111,"&lt;="&amp;A143,Assumptions!$D$12:$D$111,"&gt;="&amp;A143,Assumptions!$I$12:$I$111,"Yes")&gt;1,"Check: rule overlap",IF(OR(D143="",E143="",F143=""),"Check: rule inputs",IF(OR(J143&lt;0,K143&lt;0),"Check: over capacity",IF(OR(J143=0,K143=0),"At limit",IF(G143="Yes","Arrival blackout","Open"))))))</f>
        <v/>
      </c>
    </row>
    <row r="144">
      <c r="A144" s="33">
        <f>IF(OR(Assumptions!$B$3="",Assumptions!$B$4="",ROW()-6&gt;Assumptions!$B$4),"",Assumptions!$B$3+ROW()-7)</f>
        <v/>
      </c>
      <c r="B144" s="22">
        <f>IF(A144="","",TEXT(A144,"ddd"))</f>
        <v/>
      </c>
      <c r="C144" s="22">
        <f>IF(A144="","",IF(COUNTIFS(Assumptions!$C$12:$C$111,"&lt;="&amp;A144,Assumptions!$D$12:$D$111,"&gt;="&amp;A144,Assumptions!$I$12:$I$111,"Yes")=0,"Standard",IF(COUNTIFS(Assumptions!$C$12:$C$111,"&lt;="&amp;A144,Assumptions!$D$12:$D$111,"&gt;="&amp;A144,Assumptions!$I$12:$I$111,"Yes")=1,"Holiday rule","Multiple rules")))</f>
        <v/>
      </c>
      <c r="D144" s="14">
        <f>IF(A144="","",IF(COUNTIFS(Assumptions!$C$12:$C$111,"&lt;="&amp;A144,Assumptions!$D$12:$D$111,"&gt;="&amp;A144,Assumptions!$I$12:$I$111,"Yes")=0,Assumptions!$B$5,IF(COUNTIFS(Assumptions!$C$12:$C$111,"&lt;="&amp;A144,Assumptions!$D$12:$D$111,"&gt;="&amp;A144,Assumptions!$I$12:$I$111,"Yes",Assumptions!$E$12:$E$111,"&lt;&gt;")&lt;&gt;COUNTIFS(Assumptions!$C$12:$C$111,"&lt;="&amp;A144,Assumptions!$D$12:$D$111,"&gt;="&amp;A144,Assumptions!$I$12:$I$111,"Yes"),"",IFERROR(SUMIFS(Assumptions!$E$12:$E$111,Assumptions!$C$12:$C$111,"&lt;="&amp;A144,Assumptions!$D$12:$D$111,"&gt;="&amp;A144,Assumptions!$I$12:$I$111,"Yes"),""))))</f>
        <v/>
      </c>
      <c r="E144" s="14">
        <f>IF(A144="","",IF(COUNTIFS(Assumptions!$C$12:$C$111,"&lt;="&amp;A144,Assumptions!$D$12:$D$111,"&gt;="&amp;A144,Assumptions!$I$12:$I$111,"Yes")=0,Assumptions!$B$6,IF(COUNTIFS(Assumptions!$C$12:$C$111,"&lt;="&amp;A144,Assumptions!$D$12:$D$111,"&gt;="&amp;A144,Assumptions!$I$12:$I$111,"Yes",Assumptions!$F$12:$F$111,"&lt;&gt;")&lt;&gt;COUNTIFS(Assumptions!$C$12:$C$111,"&lt;="&amp;A144,Assumptions!$D$12:$D$111,"&gt;="&amp;A144,Assumptions!$I$12:$I$111,"Yes"),"",IFERROR(SUMIFS(Assumptions!$F$12:$F$111,Assumptions!$C$12:$C$111,"&lt;="&amp;A144,Assumptions!$D$12:$D$111,"&gt;="&amp;A144,Assumptions!$I$12:$I$111,"Yes"),""))))</f>
        <v/>
      </c>
      <c r="F144" s="14">
        <f>IF(A144="","",IF(COUNTIFS(Assumptions!$C$12:$C$111,"&lt;="&amp;A144,Assumptions!$D$12:$D$111,"&gt;="&amp;A144,Assumptions!$I$12:$I$111,"Yes")=0,Assumptions!$B$7,IF(COUNTIFS(Assumptions!$C$12:$C$111,"&lt;="&amp;A144,Assumptions!$D$12:$D$111,"&gt;="&amp;A144,Assumptions!$I$12:$I$111,"Yes",Assumptions!$G$12:$G$111,"&lt;&gt;")&lt;&gt;COUNTIFS(Assumptions!$C$12:$C$111,"&lt;="&amp;A144,Assumptions!$D$12:$D$111,"&gt;="&amp;A144,Assumptions!$I$12:$I$111,"Yes"),"",IFERROR(SUMIFS(Assumptions!$G$12:$G$111,Assumptions!$C$12:$C$111,"&lt;="&amp;A144,Assumptions!$D$12:$D$111,"&gt;="&amp;A144,Assumptions!$I$12:$I$111,"Yes"),""))))</f>
        <v/>
      </c>
      <c r="G144" s="14">
        <f>IF(A144="","",IF(COUNTIFS(Assumptions!$C$12:$C$111,"&lt;="&amp;A144,Assumptions!$D$12:$D$111,"&gt;="&amp;A144,Assumptions!$H$12:$H$111,"Yes",Assumptions!$I$12:$I$111,"Yes")&gt;0,"Yes","No"))</f>
        <v/>
      </c>
      <c r="H144" s="14">
        <f>IF(A144="","",IFERROR(SUMIFS(Bookings!$E$7:$E$156,Bookings!$C$7:$C$156,"&lt;="&amp;A144,Bookings!$D$7:$D$156,"&gt;"&amp;A144,Bookings!$G$7:$G$156,"Confirmed")+SUMIFS(Bookings!$E$7:$E$156,Bookings!$C$7:$C$156,"&lt;="&amp;A144,Bookings!$D$7:$D$156,"&gt;"&amp;A144,Bookings!$G$7:$G$156,"Tentative"),0))</f>
        <v/>
      </c>
      <c r="I144" s="14">
        <f>IF(A144="","",IFERROR(SUMIFS(Bookings!$F$7:$F$156,Bookings!$C$7:$C$156,"&lt;="&amp;A144,Bookings!$D$7:$D$156,"&gt;"&amp;A144,Bookings!$G$7:$G$156,"Confirmed")+SUMIFS(Bookings!$F$7:$F$156,Bookings!$C$7:$C$156,"&lt;="&amp;A144,Bookings!$D$7:$D$156,"&gt;"&amp;A144,Bookings!$G$7:$G$156,"Tentative"),0))</f>
        <v/>
      </c>
      <c r="J144" s="14">
        <f>IF(OR(A144="",D144=""),"",IFERROR(D144-H144,""))</f>
        <v/>
      </c>
      <c r="K144" s="14">
        <f>IF(OR(A144="",E144=""),"",IFERROR(E144-I144,""))</f>
        <v/>
      </c>
      <c r="L144" s="23">
        <f>IF(A144="","",IF(COUNTIFS(Assumptions!$C$12:$C$111,"&lt;="&amp;A144,Assumptions!$D$12:$D$111,"&gt;="&amp;A144,Assumptions!$I$12:$I$111,"Yes")&gt;1,"Check: rule overlap",IF(OR(D144="",E144="",F144=""),"Check: rule inputs",IF(OR(J144&lt;0,K144&lt;0),"Check: over capacity",IF(OR(J144=0,K144=0),"At limit",IF(G144="Yes","Arrival blackout","Open"))))))</f>
        <v/>
      </c>
    </row>
    <row r="145">
      <c r="A145" s="34">
        <f>IF(OR(Assumptions!$B$3="",Assumptions!$B$4="",ROW()-6&gt;Assumptions!$B$4),"",Assumptions!$B$3+ROW()-7)</f>
        <v/>
      </c>
      <c r="B145" s="20">
        <f>IF(A145="","",TEXT(A145,"ddd"))</f>
        <v/>
      </c>
      <c r="C145" s="20">
        <f>IF(A145="","",IF(COUNTIFS(Assumptions!$C$12:$C$111,"&lt;="&amp;A145,Assumptions!$D$12:$D$111,"&gt;="&amp;A145,Assumptions!$I$12:$I$111,"Yes")=0,"Standard",IF(COUNTIFS(Assumptions!$C$12:$C$111,"&lt;="&amp;A145,Assumptions!$D$12:$D$111,"&gt;="&amp;A145,Assumptions!$I$12:$I$111,"Yes")=1,"Holiday rule","Multiple rules")))</f>
        <v/>
      </c>
      <c r="D145" s="16">
        <f>IF(A145="","",IF(COUNTIFS(Assumptions!$C$12:$C$111,"&lt;="&amp;A145,Assumptions!$D$12:$D$111,"&gt;="&amp;A145,Assumptions!$I$12:$I$111,"Yes")=0,Assumptions!$B$5,IF(COUNTIFS(Assumptions!$C$12:$C$111,"&lt;="&amp;A145,Assumptions!$D$12:$D$111,"&gt;="&amp;A145,Assumptions!$I$12:$I$111,"Yes",Assumptions!$E$12:$E$111,"&lt;&gt;")&lt;&gt;COUNTIFS(Assumptions!$C$12:$C$111,"&lt;="&amp;A145,Assumptions!$D$12:$D$111,"&gt;="&amp;A145,Assumptions!$I$12:$I$111,"Yes"),"",IFERROR(SUMIFS(Assumptions!$E$12:$E$111,Assumptions!$C$12:$C$111,"&lt;="&amp;A145,Assumptions!$D$12:$D$111,"&gt;="&amp;A145,Assumptions!$I$12:$I$111,"Yes"),""))))</f>
        <v/>
      </c>
      <c r="E145" s="16">
        <f>IF(A145="","",IF(COUNTIFS(Assumptions!$C$12:$C$111,"&lt;="&amp;A145,Assumptions!$D$12:$D$111,"&gt;="&amp;A145,Assumptions!$I$12:$I$111,"Yes")=0,Assumptions!$B$6,IF(COUNTIFS(Assumptions!$C$12:$C$111,"&lt;="&amp;A145,Assumptions!$D$12:$D$111,"&gt;="&amp;A145,Assumptions!$I$12:$I$111,"Yes",Assumptions!$F$12:$F$111,"&lt;&gt;")&lt;&gt;COUNTIFS(Assumptions!$C$12:$C$111,"&lt;="&amp;A145,Assumptions!$D$12:$D$111,"&gt;="&amp;A145,Assumptions!$I$12:$I$111,"Yes"),"",IFERROR(SUMIFS(Assumptions!$F$12:$F$111,Assumptions!$C$12:$C$111,"&lt;="&amp;A145,Assumptions!$D$12:$D$111,"&gt;="&amp;A145,Assumptions!$I$12:$I$111,"Yes"),""))))</f>
        <v/>
      </c>
      <c r="F145" s="16">
        <f>IF(A145="","",IF(COUNTIFS(Assumptions!$C$12:$C$111,"&lt;="&amp;A145,Assumptions!$D$12:$D$111,"&gt;="&amp;A145,Assumptions!$I$12:$I$111,"Yes")=0,Assumptions!$B$7,IF(COUNTIFS(Assumptions!$C$12:$C$111,"&lt;="&amp;A145,Assumptions!$D$12:$D$111,"&gt;="&amp;A145,Assumptions!$I$12:$I$111,"Yes",Assumptions!$G$12:$G$111,"&lt;&gt;")&lt;&gt;COUNTIFS(Assumptions!$C$12:$C$111,"&lt;="&amp;A145,Assumptions!$D$12:$D$111,"&gt;="&amp;A145,Assumptions!$I$12:$I$111,"Yes"),"",IFERROR(SUMIFS(Assumptions!$G$12:$G$111,Assumptions!$C$12:$C$111,"&lt;="&amp;A145,Assumptions!$D$12:$D$111,"&gt;="&amp;A145,Assumptions!$I$12:$I$111,"Yes"),""))))</f>
        <v/>
      </c>
      <c r="G145" s="16">
        <f>IF(A145="","",IF(COUNTIFS(Assumptions!$C$12:$C$111,"&lt;="&amp;A145,Assumptions!$D$12:$D$111,"&gt;="&amp;A145,Assumptions!$H$12:$H$111,"Yes",Assumptions!$I$12:$I$111,"Yes")&gt;0,"Yes","No"))</f>
        <v/>
      </c>
      <c r="H145" s="16">
        <f>IF(A145="","",IFERROR(SUMIFS(Bookings!$E$7:$E$156,Bookings!$C$7:$C$156,"&lt;="&amp;A145,Bookings!$D$7:$D$156,"&gt;"&amp;A145,Bookings!$G$7:$G$156,"Confirmed")+SUMIFS(Bookings!$E$7:$E$156,Bookings!$C$7:$C$156,"&lt;="&amp;A145,Bookings!$D$7:$D$156,"&gt;"&amp;A145,Bookings!$G$7:$G$156,"Tentative"),0))</f>
        <v/>
      </c>
      <c r="I145" s="16">
        <f>IF(A145="","",IFERROR(SUMIFS(Bookings!$F$7:$F$156,Bookings!$C$7:$C$156,"&lt;="&amp;A145,Bookings!$D$7:$D$156,"&gt;"&amp;A145,Bookings!$G$7:$G$156,"Confirmed")+SUMIFS(Bookings!$F$7:$F$156,Bookings!$C$7:$C$156,"&lt;="&amp;A145,Bookings!$D$7:$D$156,"&gt;"&amp;A145,Bookings!$G$7:$G$156,"Tentative"),0))</f>
        <v/>
      </c>
      <c r="J145" s="16">
        <f>IF(OR(A145="",D145=""),"",IFERROR(D145-H145,""))</f>
        <v/>
      </c>
      <c r="K145" s="16">
        <f>IF(OR(A145="",E145=""),"",IFERROR(E145-I145,""))</f>
        <v/>
      </c>
      <c r="L145" s="21">
        <f>IF(A145="","",IF(COUNTIFS(Assumptions!$C$12:$C$111,"&lt;="&amp;A145,Assumptions!$D$12:$D$111,"&gt;="&amp;A145,Assumptions!$I$12:$I$111,"Yes")&gt;1,"Check: rule overlap",IF(OR(D145="",E145="",F145=""),"Check: rule inputs",IF(OR(J145&lt;0,K145&lt;0),"Check: over capacity",IF(OR(J145=0,K145=0),"At limit",IF(G145="Yes","Arrival blackout","Open"))))))</f>
        <v/>
      </c>
    </row>
    <row r="146">
      <c r="A146" s="33">
        <f>IF(OR(Assumptions!$B$3="",Assumptions!$B$4="",ROW()-6&gt;Assumptions!$B$4),"",Assumptions!$B$3+ROW()-7)</f>
        <v/>
      </c>
      <c r="B146" s="22">
        <f>IF(A146="","",TEXT(A146,"ddd"))</f>
        <v/>
      </c>
      <c r="C146" s="22">
        <f>IF(A146="","",IF(COUNTIFS(Assumptions!$C$12:$C$111,"&lt;="&amp;A146,Assumptions!$D$12:$D$111,"&gt;="&amp;A146,Assumptions!$I$12:$I$111,"Yes")=0,"Standard",IF(COUNTIFS(Assumptions!$C$12:$C$111,"&lt;="&amp;A146,Assumptions!$D$12:$D$111,"&gt;="&amp;A146,Assumptions!$I$12:$I$111,"Yes")=1,"Holiday rule","Multiple rules")))</f>
        <v/>
      </c>
      <c r="D146" s="14">
        <f>IF(A146="","",IF(COUNTIFS(Assumptions!$C$12:$C$111,"&lt;="&amp;A146,Assumptions!$D$12:$D$111,"&gt;="&amp;A146,Assumptions!$I$12:$I$111,"Yes")=0,Assumptions!$B$5,IF(COUNTIFS(Assumptions!$C$12:$C$111,"&lt;="&amp;A146,Assumptions!$D$12:$D$111,"&gt;="&amp;A146,Assumptions!$I$12:$I$111,"Yes",Assumptions!$E$12:$E$111,"&lt;&gt;")&lt;&gt;COUNTIFS(Assumptions!$C$12:$C$111,"&lt;="&amp;A146,Assumptions!$D$12:$D$111,"&gt;="&amp;A146,Assumptions!$I$12:$I$111,"Yes"),"",IFERROR(SUMIFS(Assumptions!$E$12:$E$111,Assumptions!$C$12:$C$111,"&lt;="&amp;A146,Assumptions!$D$12:$D$111,"&gt;="&amp;A146,Assumptions!$I$12:$I$111,"Yes"),""))))</f>
        <v/>
      </c>
      <c r="E146" s="14">
        <f>IF(A146="","",IF(COUNTIFS(Assumptions!$C$12:$C$111,"&lt;="&amp;A146,Assumptions!$D$12:$D$111,"&gt;="&amp;A146,Assumptions!$I$12:$I$111,"Yes")=0,Assumptions!$B$6,IF(COUNTIFS(Assumptions!$C$12:$C$111,"&lt;="&amp;A146,Assumptions!$D$12:$D$111,"&gt;="&amp;A146,Assumptions!$I$12:$I$111,"Yes",Assumptions!$F$12:$F$111,"&lt;&gt;")&lt;&gt;COUNTIFS(Assumptions!$C$12:$C$111,"&lt;="&amp;A146,Assumptions!$D$12:$D$111,"&gt;="&amp;A146,Assumptions!$I$12:$I$111,"Yes"),"",IFERROR(SUMIFS(Assumptions!$F$12:$F$111,Assumptions!$C$12:$C$111,"&lt;="&amp;A146,Assumptions!$D$12:$D$111,"&gt;="&amp;A146,Assumptions!$I$12:$I$111,"Yes"),""))))</f>
        <v/>
      </c>
      <c r="F146" s="14">
        <f>IF(A146="","",IF(COUNTIFS(Assumptions!$C$12:$C$111,"&lt;="&amp;A146,Assumptions!$D$12:$D$111,"&gt;="&amp;A146,Assumptions!$I$12:$I$111,"Yes")=0,Assumptions!$B$7,IF(COUNTIFS(Assumptions!$C$12:$C$111,"&lt;="&amp;A146,Assumptions!$D$12:$D$111,"&gt;="&amp;A146,Assumptions!$I$12:$I$111,"Yes",Assumptions!$G$12:$G$111,"&lt;&gt;")&lt;&gt;COUNTIFS(Assumptions!$C$12:$C$111,"&lt;="&amp;A146,Assumptions!$D$12:$D$111,"&gt;="&amp;A146,Assumptions!$I$12:$I$111,"Yes"),"",IFERROR(SUMIFS(Assumptions!$G$12:$G$111,Assumptions!$C$12:$C$111,"&lt;="&amp;A146,Assumptions!$D$12:$D$111,"&gt;="&amp;A146,Assumptions!$I$12:$I$111,"Yes"),""))))</f>
        <v/>
      </c>
      <c r="G146" s="14">
        <f>IF(A146="","",IF(COUNTIFS(Assumptions!$C$12:$C$111,"&lt;="&amp;A146,Assumptions!$D$12:$D$111,"&gt;="&amp;A146,Assumptions!$H$12:$H$111,"Yes",Assumptions!$I$12:$I$111,"Yes")&gt;0,"Yes","No"))</f>
        <v/>
      </c>
      <c r="H146" s="14">
        <f>IF(A146="","",IFERROR(SUMIFS(Bookings!$E$7:$E$156,Bookings!$C$7:$C$156,"&lt;="&amp;A146,Bookings!$D$7:$D$156,"&gt;"&amp;A146,Bookings!$G$7:$G$156,"Confirmed")+SUMIFS(Bookings!$E$7:$E$156,Bookings!$C$7:$C$156,"&lt;="&amp;A146,Bookings!$D$7:$D$156,"&gt;"&amp;A146,Bookings!$G$7:$G$156,"Tentative"),0))</f>
        <v/>
      </c>
      <c r="I146" s="14">
        <f>IF(A146="","",IFERROR(SUMIFS(Bookings!$F$7:$F$156,Bookings!$C$7:$C$156,"&lt;="&amp;A146,Bookings!$D$7:$D$156,"&gt;"&amp;A146,Bookings!$G$7:$G$156,"Confirmed")+SUMIFS(Bookings!$F$7:$F$156,Bookings!$C$7:$C$156,"&lt;="&amp;A146,Bookings!$D$7:$D$156,"&gt;"&amp;A146,Bookings!$G$7:$G$156,"Tentative"),0))</f>
        <v/>
      </c>
      <c r="J146" s="14">
        <f>IF(OR(A146="",D146=""),"",IFERROR(D146-H146,""))</f>
        <v/>
      </c>
      <c r="K146" s="14">
        <f>IF(OR(A146="",E146=""),"",IFERROR(E146-I146,""))</f>
        <v/>
      </c>
      <c r="L146" s="23">
        <f>IF(A146="","",IF(COUNTIFS(Assumptions!$C$12:$C$111,"&lt;="&amp;A146,Assumptions!$D$12:$D$111,"&gt;="&amp;A146,Assumptions!$I$12:$I$111,"Yes")&gt;1,"Check: rule overlap",IF(OR(D146="",E146="",F146=""),"Check: rule inputs",IF(OR(J146&lt;0,K146&lt;0),"Check: over capacity",IF(OR(J146=0,K146=0),"At limit",IF(G146="Yes","Arrival blackout","Open"))))))</f>
        <v/>
      </c>
    </row>
    <row r="147">
      <c r="A147" s="34">
        <f>IF(OR(Assumptions!$B$3="",Assumptions!$B$4="",ROW()-6&gt;Assumptions!$B$4),"",Assumptions!$B$3+ROW()-7)</f>
        <v/>
      </c>
      <c r="B147" s="20">
        <f>IF(A147="","",TEXT(A147,"ddd"))</f>
        <v/>
      </c>
      <c r="C147" s="20">
        <f>IF(A147="","",IF(COUNTIFS(Assumptions!$C$12:$C$111,"&lt;="&amp;A147,Assumptions!$D$12:$D$111,"&gt;="&amp;A147,Assumptions!$I$12:$I$111,"Yes")=0,"Standard",IF(COUNTIFS(Assumptions!$C$12:$C$111,"&lt;="&amp;A147,Assumptions!$D$12:$D$111,"&gt;="&amp;A147,Assumptions!$I$12:$I$111,"Yes")=1,"Holiday rule","Multiple rules")))</f>
        <v/>
      </c>
      <c r="D147" s="16">
        <f>IF(A147="","",IF(COUNTIFS(Assumptions!$C$12:$C$111,"&lt;="&amp;A147,Assumptions!$D$12:$D$111,"&gt;="&amp;A147,Assumptions!$I$12:$I$111,"Yes")=0,Assumptions!$B$5,IF(COUNTIFS(Assumptions!$C$12:$C$111,"&lt;="&amp;A147,Assumptions!$D$12:$D$111,"&gt;="&amp;A147,Assumptions!$I$12:$I$111,"Yes",Assumptions!$E$12:$E$111,"&lt;&gt;")&lt;&gt;COUNTIFS(Assumptions!$C$12:$C$111,"&lt;="&amp;A147,Assumptions!$D$12:$D$111,"&gt;="&amp;A147,Assumptions!$I$12:$I$111,"Yes"),"",IFERROR(SUMIFS(Assumptions!$E$12:$E$111,Assumptions!$C$12:$C$111,"&lt;="&amp;A147,Assumptions!$D$12:$D$111,"&gt;="&amp;A147,Assumptions!$I$12:$I$111,"Yes"),""))))</f>
        <v/>
      </c>
      <c r="E147" s="16">
        <f>IF(A147="","",IF(COUNTIFS(Assumptions!$C$12:$C$111,"&lt;="&amp;A147,Assumptions!$D$12:$D$111,"&gt;="&amp;A147,Assumptions!$I$12:$I$111,"Yes")=0,Assumptions!$B$6,IF(COUNTIFS(Assumptions!$C$12:$C$111,"&lt;="&amp;A147,Assumptions!$D$12:$D$111,"&gt;="&amp;A147,Assumptions!$I$12:$I$111,"Yes",Assumptions!$F$12:$F$111,"&lt;&gt;")&lt;&gt;COUNTIFS(Assumptions!$C$12:$C$111,"&lt;="&amp;A147,Assumptions!$D$12:$D$111,"&gt;="&amp;A147,Assumptions!$I$12:$I$111,"Yes"),"",IFERROR(SUMIFS(Assumptions!$F$12:$F$111,Assumptions!$C$12:$C$111,"&lt;="&amp;A147,Assumptions!$D$12:$D$111,"&gt;="&amp;A147,Assumptions!$I$12:$I$111,"Yes"),""))))</f>
        <v/>
      </c>
      <c r="F147" s="16">
        <f>IF(A147="","",IF(COUNTIFS(Assumptions!$C$12:$C$111,"&lt;="&amp;A147,Assumptions!$D$12:$D$111,"&gt;="&amp;A147,Assumptions!$I$12:$I$111,"Yes")=0,Assumptions!$B$7,IF(COUNTIFS(Assumptions!$C$12:$C$111,"&lt;="&amp;A147,Assumptions!$D$12:$D$111,"&gt;="&amp;A147,Assumptions!$I$12:$I$111,"Yes",Assumptions!$G$12:$G$111,"&lt;&gt;")&lt;&gt;COUNTIFS(Assumptions!$C$12:$C$111,"&lt;="&amp;A147,Assumptions!$D$12:$D$111,"&gt;="&amp;A147,Assumptions!$I$12:$I$111,"Yes"),"",IFERROR(SUMIFS(Assumptions!$G$12:$G$111,Assumptions!$C$12:$C$111,"&lt;="&amp;A147,Assumptions!$D$12:$D$111,"&gt;="&amp;A147,Assumptions!$I$12:$I$111,"Yes"),""))))</f>
        <v/>
      </c>
      <c r="G147" s="16">
        <f>IF(A147="","",IF(COUNTIFS(Assumptions!$C$12:$C$111,"&lt;="&amp;A147,Assumptions!$D$12:$D$111,"&gt;="&amp;A147,Assumptions!$H$12:$H$111,"Yes",Assumptions!$I$12:$I$111,"Yes")&gt;0,"Yes","No"))</f>
        <v/>
      </c>
      <c r="H147" s="16">
        <f>IF(A147="","",IFERROR(SUMIFS(Bookings!$E$7:$E$156,Bookings!$C$7:$C$156,"&lt;="&amp;A147,Bookings!$D$7:$D$156,"&gt;"&amp;A147,Bookings!$G$7:$G$156,"Confirmed")+SUMIFS(Bookings!$E$7:$E$156,Bookings!$C$7:$C$156,"&lt;="&amp;A147,Bookings!$D$7:$D$156,"&gt;"&amp;A147,Bookings!$G$7:$G$156,"Tentative"),0))</f>
        <v/>
      </c>
      <c r="I147" s="16">
        <f>IF(A147="","",IFERROR(SUMIFS(Bookings!$F$7:$F$156,Bookings!$C$7:$C$156,"&lt;="&amp;A147,Bookings!$D$7:$D$156,"&gt;"&amp;A147,Bookings!$G$7:$G$156,"Confirmed")+SUMIFS(Bookings!$F$7:$F$156,Bookings!$C$7:$C$156,"&lt;="&amp;A147,Bookings!$D$7:$D$156,"&gt;"&amp;A147,Bookings!$G$7:$G$156,"Tentative"),0))</f>
        <v/>
      </c>
      <c r="J147" s="16">
        <f>IF(OR(A147="",D147=""),"",IFERROR(D147-H147,""))</f>
        <v/>
      </c>
      <c r="K147" s="16">
        <f>IF(OR(A147="",E147=""),"",IFERROR(E147-I147,""))</f>
        <v/>
      </c>
      <c r="L147" s="21">
        <f>IF(A147="","",IF(COUNTIFS(Assumptions!$C$12:$C$111,"&lt;="&amp;A147,Assumptions!$D$12:$D$111,"&gt;="&amp;A147,Assumptions!$I$12:$I$111,"Yes")&gt;1,"Check: rule overlap",IF(OR(D147="",E147="",F147=""),"Check: rule inputs",IF(OR(J147&lt;0,K147&lt;0),"Check: over capacity",IF(OR(J147=0,K147=0),"At limit",IF(G147="Yes","Arrival blackout","Open"))))))</f>
        <v/>
      </c>
    </row>
    <row r="148">
      <c r="A148" s="33">
        <f>IF(OR(Assumptions!$B$3="",Assumptions!$B$4="",ROW()-6&gt;Assumptions!$B$4),"",Assumptions!$B$3+ROW()-7)</f>
        <v/>
      </c>
      <c r="B148" s="22">
        <f>IF(A148="","",TEXT(A148,"ddd"))</f>
        <v/>
      </c>
      <c r="C148" s="22">
        <f>IF(A148="","",IF(COUNTIFS(Assumptions!$C$12:$C$111,"&lt;="&amp;A148,Assumptions!$D$12:$D$111,"&gt;="&amp;A148,Assumptions!$I$12:$I$111,"Yes")=0,"Standard",IF(COUNTIFS(Assumptions!$C$12:$C$111,"&lt;="&amp;A148,Assumptions!$D$12:$D$111,"&gt;="&amp;A148,Assumptions!$I$12:$I$111,"Yes")=1,"Holiday rule","Multiple rules")))</f>
        <v/>
      </c>
      <c r="D148" s="14">
        <f>IF(A148="","",IF(COUNTIFS(Assumptions!$C$12:$C$111,"&lt;="&amp;A148,Assumptions!$D$12:$D$111,"&gt;="&amp;A148,Assumptions!$I$12:$I$111,"Yes")=0,Assumptions!$B$5,IF(COUNTIFS(Assumptions!$C$12:$C$111,"&lt;="&amp;A148,Assumptions!$D$12:$D$111,"&gt;="&amp;A148,Assumptions!$I$12:$I$111,"Yes",Assumptions!$E$12:$E$111,"&lt;&gt;")&lt;&gt;COUNTIFS(Assumptions!$C$12:$C$111,"&lt;="&amp;A148,Assumptions!$D$12:$D$111,"&gt;="&amp;A148,Assumptions!$I$12:$I$111,"Yes"),"",IFERROR(SUMIFS(Assumptions!$E$12:$E$111,Assumptions!$C$12:$C$111,"&lt;="&amp;A148,Assumptions!$D$12:$D$111,"&gt;="&amp;A148,Assumptions!$I$12:$I$111,"Yes"),""))))</f>
        <v/>
      </c>
      <c r="E148" s="14">
        <f>IF(A148="","",IF(COUNTIFS(Assumptions!$C$12:$C$111,"&lt;="&amp;A148,Assumptions!$D$12:$D$111,"&gt;="&amp;A148,Assumptions!$I$12:$I$111,"Yes")=0,Assumptions!$B$6,IF(COUNTIFS(Assumptions!$C$12:$C$111,"&lt;="&amp;A148,Assumptions!$D$12:$D$111,"&gt;="&amp;A148,Assumptions!$I$12:$I$111,"Yes",Assumptions!$F$12:$F$111,"&lt;&gt;")&lt;&gt;COUNTIFS(Assumptions!$C$12:$C$111,"&lt;="&amp;A148,Assumptions!$D$12:$D$111,"&gt;="&amp;A148,Assumptions!$I$12:$I$111,"Yes"),"",IFERROR(SUMIFS(Assumptions!$F$12:$F$111,Assumptions!$C$12:$C$111,"&lt;="&amp;A148,Assumptions!$D$12:$D$111,"&gt;="&amp;A148,Assumptions!$I$12:$I$111,"Yes"),""))))</f>
        <v/>
      </c>
      <c r="F148" s="14">
        <f>IF(A148="","",IF(COUNTIFS(Assumptions!$C$12:$C$111,"&lt;="&amp;A148,Assumptions!$D$12:$D$111,"&gt;="&amp;A148,Assumptions!$I$12:$I$111,"Yes")=0,Assumptions!$B$7,IF(COUNTIFS(Assumptions!$C$12:$C$111,"&lt;="&amp;A148,Assumptions!$D$12:$D$111,"&gt;="&amp;A148,Assumptions!$I$12:$I$111,"Yes",Assumptions!$G$12:$G$111,"&lt;&gt;")&lt;&gt;COUNTIFS(Assumptions!$C$12:$C$111,"&lt;="&amp;A148,Assumptions!$D$12:$D$111,"&gt;="&amp;A148,Assumptions!$I$12:$I$111,"Yes"),"",IFERROR(SUMIFS(Assumptions!$G$12:$G$111,Assumptions!$C$12:$C$111,"&lt;="&amp;A148,Assumptions!$D$12:$D$111,"&gt;="&amp;A148,Assumptions!$I$12:$I$111,"Yes"),""))))</f>
        <v/>
      </c>
      <c r="G148" s="14">
        <f>IF(A148="","",IF(COUNTIFS(Assumptions!$C$12:$C$111,"&lt;="&amp;A148,Assumptions!$D$12:$D$111,"&gt;="&amp;A148,Assumptions!$H$12:$H$111,"Yes",Assumptions!$I$12:$I$111,"Yes")&gt;0,"Yes","No"))</f>
        <v/>
      </c>
      <c r="H148" s="14">
        <f>IF(A148="","",IFERROR(SUMIFS(Bookings!$E$7:$E$156,Bookings!$C$7:$C$156,"&lt;="&amp;A148,Bookings!$D$7:$D$156,"&gt;"&amp;A148,Bookings!$G$7:$G$156,"Confirmed")+SUMIFS(Bookings!$E$7:$E$156,Bookings!$C$7:$C$156,"&lt;="&amp;A148,Bookings!$D$7:$D$156,"&gt;"&amp;A148,Bookings!$G$7:$G$156,"Tentative"),0))</f>
        <v/>
      </c>
      <c r="I148" s="14">
        <f>IF(A148="","",IFERROR(SUMIFS(Bookings!$F$7:$F$156,Bookings!$C$7:$C$156,"&lt;="&amp;A148,Bookings!$D$7:$D$156,"&gt;"&amp;A148,Bookings!$G$7:$G$156,"Confirmed")+SUMIFS(Bookings!$F$7:$F$156,Bookings!$C$7:$C$156,"&lt;="&amp;A148,Bookings!$D$7:$D$156,"&gt;"&amp;A148,Bookings!$G$7:$G$156,"Tentative"),0))</f>
        <v/>
      </c>
      <c r="J148" s="14">
        <f>IF(OR(A148="",D148=""),"",IFERROR(D148-H148,""))</f>
        <v/>
      </c>
      <c r="K148" s="14">
        <f>IF(OR(A148="",E148=""),"",IFERROR(E148-I148,""))</f>
        <v/>
      </c>
      <c r="L148" s="23">
        <f>IF(A148="","",IF(COUNTIFS(Assumptions!$C$12:$C$111,"&lt;="&amp;A148,Assumptions!$D$12:$D$111,"&gt;="&amp;A148,Assumptions!$I$12:$I$111,"Yes")&gt;1,"Check: rule overlap",IF(OR(D148="",E148="",F148=""),"Check: rule inputs",IF(OR(J148&lt;0,K148&lt;0),"Check: over capacity",IF(OR(J148=0,K148=0),"At limit",IF(G148="Yes","Arrival blackout","Open"))))))</f>
        <v/>
      </c>
    </row>
    <row r="149">
      <c r="A149" s="34">
        <f>IF(OR(Assumptions!$B$3="",Assumptions!$B$4="",ROW()-6&gt;Assumptions!$B$4),"",Assumptions!$B$3+ROW()-7)</f>
        <v/>
      </c>
      <c r="B149" s="20">
        <f>IF(A149="","",TEXT(A149,"ddd"))</f>
        <v/>
      </c>
      <c r="C149" s="20">
        <f>IF(A149="","",IF(COUNTIFS(Assumptions!$C$12:$C$111,"&lt;="&amp;A149,Assumptions!$D$12:$D$111,"&gt;="&amp;A149,Assumptions!$I$12:$I$111,"Yes")=0,"Standard",IF(COUNTIFS(Assumptions!$C$12:$C$111,"&lt;="&amp;A149,Assumptions!$D$12:$D$111,"&gt;="&amp;A149,Assumptions!$I$12:$I$111,"Yes")=1,"Holiday rule","Multiple rules")))</f>
        <v/>
      </c>
      <c r="D149" s="16">
        <f>IF(A149="","",IF(COUNTIFS(Assumptions!$C$12:$C$111,"&lt;="&amp;A149,Assumptions!$D$12:$D$111,"&gt;="&amp;A149,Assumptions!$I$12:$I$111,"Yes")=0,Assumptions!$B$5,IF(COUNTIFS(Assumptions!$C$12:$C$111,"&lt;="&amp;A149,Assumptions!$D$12:$D$111,"&gt;="&amp;A149,Assumptions!$I$12:$I$111,"Yes",Assumptions!$E$12:$E$111,"&lt;&gt;")&lt;&gt;COUNTIFS(Assumptions!$C$12:$C$111,"&lt;="&amp;A149,Assumptions!$D$12:$D$111,"&gt;="&amp;A149,Assumptions!$I$12:$I$111,"Yes"),"",IFERROR(SUMIFS(Assumptions!$E$12:$E$111,Assumptions!$C$12:$C$111,"&lt;="&amp;A149,Assumptions!$D$12:$D$111,"&gt;="&amp;A149,Assumptions!$I$12:$I$111,"Yes"),""))))</f>
        <v/>
      </c>
      <c r="E149" s="16">
        <f>IF(A149="","",IF(COUNTIFS(Assumptions!$C$12:$C$111,"&lt;="&amp;A149,Assumptions!$D$12:$D$111,"&gt;="&amp;A149,Assumptions!$I$12:$I$111,"Yes")=0,Assumptions!$B$6,IF(COUNTIFS(Assumptions!$C$12:$C$111,"&lt;="&amp;A149,Assumptions!$D$12:$D$111,"&gt;="&amp;A149,Assumptions!$I$12:$I$111,"Yes",Assumptions!$F$12:$F$111,"&lt;&gt;")&lt;&gt;COUNTIFS(Assumptions!$C$12:$C$111,"&lt;="&amp;A149,Assumptions!$D$12:$D$111,"&gt;="&amp;A149,Assumptions!$I$12:$I$111,"Yes"),"",IFERROR(SUMIFS(Assumptions!$F$12:$F$111,Assumptions!$C$12:$C$111,"&lt;="&amp;A149,Assumptions!$D$12:$D$111,"&gt;="&amp;A149,Assumptions!$I$12:$I$111,"Yes"),""))))</f>
        <v/>
      </c>
      <c r="F149" s="16">
        <f>IF(A149="","",IF(COUNTIFS(Assumptions!$C$12:$C$111,"&lt;="&amp;A149,Assumptions!$D$12:$D$111,"&gt;="&amp;A149,Assumptions!$I$12:$I$111,"Yes")=0,Assumptions!$B$7,IF(COUNTIFS(Assumptions!$C$12:$C$111,"&lt;="&amp;A149,Assumptions!$D$12:$D$111,"&gt;="&amp;A149,Assumptions!$I$12:$I$111,"Yes",Assumptions!$G$12:$G$111,"&lt;&gt;")&lt;&gt;COUNTIFS(Assumptions!$C$12:$C$111,"&lt;="&amp;A149,Assumptions!$D$12:$D$111,"&gt;="&amp;A149,Assumptions!$I$12:$I$111,"Yes"),"",IFERROR(SUMIFS(Assumptions!$G$12:$G$111,Assumptions!$C$12:$C$111,"&lt;="&amp;A149,Assumptions!$D$12:$D$111,"&gt;="&amp;A149,Assumptions!$I$12:$I$111,"Yes"),""))))</f>
        <v/>
      </c>
      <c r="G149" s="16">
        <f>IF(A149="","",IF(COUNTIFS(Assumptions!$C$12:$C$111,"&lt;="&amp;A149,Assumptions!$D$12:$D$111,"&gt;="&amp;A149,Assumptions!$H$12:$H$111,"Yes",Assumptions!$I$12:$I$111,"Yes")&gt;0,"Yes","No"))</f>
        <v/>
      </c>
      <c r="H149" s="16">
        <f>IF(A149="","",IFERROR(SUMIFS(Bookings!$E$7:$E$156,Bookings!$C$7:$C$156,"&lt;="&amp;A149,Bookings!$D$7:$D$156,"&gt;"&amp;A149,Bookings!$G$7:$G$156,"Confirmed")+SUMIFS(Bookings!$E$7:$E$156,Bookings!$C$7:$C$156,"&lt;="&amp;A149,Bookings!$D$7:$D$156,"&gt;"&amp;A149,Bookings!$G$7:$G$156,"Tentative"),0))</f>
        <v/>
      </c>
      <c r="I149" s="16">
        <f>IF(A149="","",IFERROR(SUMIFS(Bookings!$F$7:$F$156,Bookings!$C$7:$C$156,"&lt;="&amp;A149,Bookings!$D$7:$D$156,"&gt;"&amp;A149,Bookings!$G$7:$G$156,"Confirmed")+SUMIFS(Bookings!$F$7:$F$156,Bookings!$C$7:$C$156,"&lt;="&amp;A149,Bookings!$D$7:$D$156,"&gt;"&amp;A149,Bookings!$G$7:$G$156,"Tentative"),0))</f>
        <v/>
      </c>
      <c r="J149" s="16">
        <f>IF(OR(A149="",D149=""),"",IFERROR(D149-H149,""))</f>
        <v/>
      </c>
      <c r="K149" s="16">
        <f>IF(OR(A149="",E149=""),"",IFERROR(E149-I149,""))</f>
        <v/>
      </c>
      <c r="L149" s="21">
        <f>IF(A149="","",IF(COUNTIFS(Assumptions!$C$12:$C$111,"&lt;="&amp;A149,Assumptions!$D$12:$D$111,"&gt;="&amp;A149,Assumptions!$I$12:$I$111,"Yes")&gt;1,"Check: rule overlap",IF(OR(D149="",E149="",F149=""),"Check: rule inputs",IF(OR(J149&lt;0,K149&lt;0),"Check: over capacity",IF(OR(J149=0,K149=0),"At limit",IF(G149="Yes","Arrival blackout","Open"))))))</f>
        <v/>
      </c>
    </row>
    <row r="150">
      <c r="A150" s="33">
        <f>IF(OR(Assumptions!$B$3="",Assumptions!$B$4="",ROW()-6&gt;Assumptions!$B$4),"",Assumptions!$B$3+ROW()-7)</f>
        <v/>
      </c>
      <c r="B150" s="22">
        <f>IF(A150="","",TEXT(A150,"ddd"))</f>
        <v/>
      </c>
      <c r="C150" s="22">
        <f>IF(A150="","",IF(COUNTIFS(Assumptions!$C$12:$C$111,"&lt;="&amp;A150,Assumptions!$D$12:$D$111,"&gt;="&amp;A150,Assumptions!$I$12:$I$111,"Yes")=0,"Standard",IF(COUNTIFS(Assumptions!$C$12:$C$111,"&lt;="&amp;A150,Assumptions!$D$12:$D$111,"&gt;="&amp;A150,Assumptions!$I$12:$I$111,"Yes")=1,"Holiday rule","Multiple rules")))</f>
        <v/>
      </c>
      <c r="D150" s="14">
        <f>IF(A150="","",IF(COUNTIFS(Assumptions!$C$12:$C$111,"&lt;="&amp;A150,Assumptions!$D$12:$D$111,"&gt;="&amp;A150,Assumptions!$I$12:$I$111,"Yes")=0,Assumptions!$B$5,IF(COUNTIFS(Assumptions!$C$12:$C$111,"&lt;="&amp;A150,Assumptions!$D$12:$D$111,"&gt;="&amp;A150,Assumptions!$I$12:$I$111,"Yes",Assumptions!$E$12:$E$111,"&lt;&gt;")&lt;&gt;COUNTIFS(Assumptions!$C$12:$C$111,"&lt;="&amp;A150,Assumptions!$D$12:$D$111,"&gt;="&amp;A150,Assumptions!$I$12:$I$111,"Yes"),"",IFERROR(SUMIFS(Assumptions!$E$12:$E$111,Assumptions!$C$12:$C$111,"&lt;="&amp;A150,Assumptions!$D$12:$D$111,"&gt;="&amp;A150,Assumptions!$I$12:$I$111,"Yes"),""))))</f>
        <v/>
      </c>
      <c r="E150" s="14">
        <f>IF(A150="","",IF(COUNTIFS(Assumptions!$C$12:$C$111,"&lt;="&amp;A150,Assumptions!$D$12:$D$111,"&gt;="&amp;A150,Assumptions!$I$12:$I$111,"Yes")=0,Assumptions!$B$6,IF(COUNTIFS(Assumptions!$C$12:$C$111,"&lt;="&amp;A150,Assumptions!$D$12:$D$111,"&gt;="&amp;A150,Assumptions!$I$12:$I$111,"Yes",Assumptions!$F$12:$F$111,"&lt;&gt;")&lt;&gt;COUNTIFS(Assumptions!$C$12:$C$111,"&lt;="&amp;A150,Assumptions!$D$12:$D$111,"&gt;="&amp;A150,Assumptions!$I$12:$I$111,"Yes"),"",IFERROR(SUMIFS(Assumptions!$F$12:$F$111,Assumptions!$C$12:$C$111,"&lt;="&amp;A150,Assumptions!$D$12:$D$111,"&gt;="&amp;A150,Assumptions!$I$12:$I$111,"Yes"),""))))</f>
        <v/>
      </c>
      <c r="F150" s="14">
        <f>IF(A150="","",IF(COUNTIFS(Assumptions!$C$12:$C$111,"&lt;="&amp;A150,Assumptions!$D$12:$D$111,"&gt;="&amp;A150,Assumptions!$I$12:$I$111,"Yes")=0,Assumptions!$B$7,IF(COUNTIFS(Assumptions!$C$12:$C$111,"&lt;="&amp;A150,Assumptions!$D$12:$D$111,"&gt;="&amp;A150,Assumptions!$I$12:$I$111,"Yes",Assumptions!$G$12:$G$111,"&lt;&gt;")&lt;&gt;COUNTIFS(Assumptions!$C$12:$C$111,"&lt;="&amp;A150,Assumptions!$D$12:$D$111,"&gt;="&amp;A150,Assumptions!$I$12:$I$111,"Yes"),"",IFERROR(SUMIFS(Assumptions!$G$12:$G$111,Assumptions!$C$12:$C$111,"&lt;="&amp;A150,Assumptions!$D$12:$D$111,"&gt;="&amp;A150,Assumptions!$I$12:$I$111,"Yes"),""))))</f>
        <v/>
      </c>
      <c r="G150" s="14">
        <f>IF(A150="","",IF(COUNTIFS(Assumptions!$C$12:$C$111,"&lt;="&amp;A150,Assumptions!$D$12:$D$111,"&gt;="&amp;A150,Assumptions!$H$12:$H$111,"Yes",Assumptions!$I$12:$I$111,"Yes")&gt;0,"Yes","No"))</f>
        <v/>
      </c>
      <c r="H150" s="14">
        <f>IF(A150="","",IFERROR(SUMIFS(Bookings!$E$7:$E$156,Bookings!$C$7:$C$156,"&lt;="&amp;A150,Bookings!$D$7:$D$156,"&gt;"&amp;A150,Bookings!$G$7:$G$156,"Confirmed")+SUMIFS(Bookings!$E$7:$E$156,Bookings!$C$7:$C$156,"&lt;="&amp;A150,Bookings!$D$7:$D$156,"&gt;"&amp;A150,Bookings!$G$7:$G$156,"Tentative"),0))</f>
        <v/>
      </c>
      <c r="I150" s="14">
        <f>IF(A150="","",IFERROR(SUMIFS(Bookings!$F$7:$F$156,Bookings!$C$7:$C$156,"&lt;="&amp;A150,Bookings!$D$7:$D$156,"&gt;"&amp;A150,Bookings!$G$7:$G$156,"Confirmed")+SUMIFS(Bookings!$F$7:$F$156,Bookings!$C$7:$C$156,"&lt;="&amp;A150,Bookings!$D$7:$D$156,"&gt;"&amp;A150,Bookings!$G$7:$G$156,"Tentative"),0))</f>
        <v/>
      </c>
      <c r="J150" s="14">
        <f>IF(OR(A150="",D150=""),"",IFERROR(D150-H150,""))</f>
        <v/>
      </c>
      <c r="K150" s="14">
        <f>IF(OR(A150="",E150=""),"",IFERROR(E150-I150,""))</f>
        <v/>
      </c>
      <c r="L150" s="23">
        <f>IF(A150="","",IF(COUNTIFS(Assumptions!$C$12:$C$111,"&lt;="&amp;A150,Assumptions!$D$12:$D$111,"&gt;="&amp;A150,Assumptions!$I$12:$I$111,"Yes")&gt;1,"Check: rule overlap",IF(OR(D150="",E150="",F150=""),"Check: rule inputs",IF(OR(J150&lt;0,K150&lt;0),"Check: over capacity",IF(OR(J150=0,K150=0),"At limit",IF(G150="Yes","Arrival blackout","Open"))))))</f>
        <v/>
      </c>
    </row>
    <row r="151">
      <c r="A151" s="34">
        <f>IF(OR(Assumptions!$B$3="",Assumptions!$B$4="",ROW()-6&gt;Assumptions!$B$4),"",Assumptions!$B$3+ROW()-7)</f>
        <v/>
      </c>
      <c r="B151" s="20">
        <f>IF(A151="","",TEXT(A151,"ddd"))</f>
        <v/>
      </c>
      <c r="C151" s="20">
        <f>IF(A151="","",IF(COUNTIFS(Assumptions!$C$12:$C$111,"&lt;="&amp;A151,Assumptions!$D$12:$D$111,"&gt;="&amp;A151,Assumptions!$I$12:$I$111,"Yes")=0,"Standard",IF(COUNTIFS(Assumptions!$C$12:$C$111,"&lt;="&amp;A151,Assumptions!$D$12:$D$111,"&gt;="&amp;A151,Assumptions!$I$12:$I$111,"Yes")=1,"Holiday rule","Multiple rules")))</f>
        <v/>
      </c>
      <c r="D151" s="16">
        <f>IF(A151="","",IF(COUNTIFS(Assumptions!$C$12:$C$111,"&lt;="&amp;A151,Assumptions!$D$12:$D$111,"&gt;="&amp;A151,Assumptions!$I$12:$I$111,"Yes")=0,Assumptions!$B$5,IF(COUNTIFS(Assumptions!$C$12:$C$111,"&lt;="&amp;A151,Assumptions!$D$12:$D$111,"&gt;="&amp;A151,Assumptions!$I$12:$I$111,"Yes",Assumptions!$E$12:$E$111,"&lt;&gt;")&lt;&gt;COUNTIFS(Assumptions!$C$12:$C$111,"&lt;="&amp;A151,Assumptions!$D$12:$D$111,"&gt;="&amp;A151,Assumptions!$I$12:$I$111,"Yes"),"",IFERROR(SUMIFS(Assumptions!$E$12:$E$111,Assumptions!$C$12:$C$111,"&lt;="&amp;A151,Assumptions!$D$12:$D$111,"&gt;="&amp;A151,Assumptions!$I$12:$I$111,"Yes"),""))))</f>
        <v/>
      </c>
      <c r="E151" s="16">
        <f>IF(A151="","",IF(COUNTIFS(Assumptions!$C$12:$C$111,"&lt;="&amp;A151,Assumptions!$D$12:$D$111,"&gt;="&amp;A151,Assumptions!$I$12:$I$111,"Yes")=0,Assumptions!$B$6,IF(COUNTIFS(Assumptions!$C$12:$C$111,"&lt;="&amp;A151,Assumptions!$D$12:$D$111,"&gt;="&amp;A151,Assumptions!$I$12:$I$111,"Yes",Assumptions!$F$12:$F$111,"&lt;&gt;")&lt;&gt;COUNTIFS(Assumptions!$C$12:$C$111,"&lt;="&amp;A151,Assumptions!$D$12:$D$111,"&gt;="&amp;A151,Assumptions!$I$12:$I$111,"Yes"),"",IFERROR(SUMIFS(Assumptions!$F$12:$F$111,Assumptions!$C$12:$C$111,"&lt;="&amp;A151,Assumptions!$D$12:$D$111,"&gt;="&amp;A151,Assumptions!$I$12:$I$111,"Yes"),""))))</f>
        <v/>
      </c>
      <c r="F151" s="16">
        <f>IF(A151="","",IF(COUNTIFS(Assumptions!$C$12:$C$111,"&lt;="&amp;A151,Assumptions!$D$12:$D$111,"&gt;="&amp;A151,Assumptions!$I$12:$I$111,"Yes")=0,Assumptions!$B$7,IF(COUNTIFS(Assumptions!$C$12:$C$111,"&lt;="&amp;A151,Assumptions!$D$12:$D$111,"&gt;="&amp;A151,Assumptions!$I$12:$I$111,"Yes",Assumptions!$G$12:$G$111,"&lt;&gt;")&lt;&gt;COUNTIFS(Assumptions!$C$12:$C$111,"&lt;="&amp;A151,Assumptions!$D$12:$D$111,"&gt;="&amp;A151,Assumptions!$I$12:$I$111,"Yes"),"",IFERROR(SUMIFS(Assumptions!$G$12:$G$111,Assumptions!$C$12:$C$111,"&lt;="&amp;A151,Assumptions!$D$12:$D$111,"&gt;="&amp;A151,Assumptions!$I$12:$I$111,"Yes"),""))))</f>
        <v/>
      </c>
      <c r="G151" s="16">
        <f>IF(A151="","",IF(COUNTIFS(Assumptions!$C$12:$C$111,"&lt;="&amp;A151,Assumptions!$D$12:$D$111,"&gt;="&amp;A151,Assumptions!$H$12:$H$111,"Yes",Assumptions!$I$12:$I$111,"Yes")&gt;0,"Yes","No"))</f>
        <v/>
      </c>
      <c r="H151" s="16">
        <f>IF(A151="","",IFERROR(SUMIFS(Bookings!$E$7:$E$156,Bookings!$C$7:$C$156,"&lt;="&amp;A151,Bookings!$D$7:$D$156,"&gt;"&amp;A151,Bookings!$G$7:$G$156,"Confirmed")+SUMIFS(Bookings!$E$7:$E$156,Bookings!$C$7:$C$156,"&lt;="&amp;A151,Bookings!$D$7:$D$156,"&gt;"&amp;A151,Bookings!$G$7:$G$156,"Tentative"),0))</f>
        <v/>
      </c>
      <c r="I151" s="16">
        <f>IF(A151="","",IFERROR(SUMIFS(Bookings!$F$7:$F$156,Bookings!$C$7:$C$156,"&lt;="&amp;A151,Bookings!$D$7:$D$156,"&gt;"&amp;A151,Bookings!$G$7:$G$156,"Confirmed")+SUMIFS(Bookings!$F$7:$F$156,Bookings!$C$7:$C$156,"&lt;="&amp;A151,Bookings!$D$7:$D$156,"&gt;"&amp;A151,Bookings!$G$7:$G$156,"Tentative"),0))</f>
        <v/>
      </c>
      <c r="J151" s="16">
        <f>IF(OR(A151="",D151=""),"",IFERROR(D151-H151,""))</f>
        <v/>
      </c>
      <c r="K151" s="16">
        <f>IF(OR(A151="",E151=""),"",IFERROR(E151-I151,""))</f>
        <v/>
      </c>
      <c r="L151" s="21">
        <f>IF(A151="","",IF(COUNTIFS(Assumptions!$C$12:$C$111,"&lt;="&amp;A151,Assumptions!$D$12:$D$111,"&gt;="&amp;A151,Assumptions!$I$12:$I$111,"Yes")&gt;1,"Check: rule overlap",IF(OR(D151="",E151="",F151=""),"Check: rule inputs",IF(OR(J151&lt;0,K151&lt;0),"Check: over capacity",IF(OR(J151=0,K151=0),"At limit",IF(G151="Yes","Arrival blackout","Open"))))))</f>
        <v/>
      </c>
    </row>
    <row r="152">
      <c r="A152" s="33">
        <f>IF(OR(Assumptions!$B$3="",Assumptions!$B$4="",ROW()-6&gt;Assumptions!$B$4),"",Assumptions!$B$3+ROW()-7)</f>
        <v/>
      </c>
      <c r="B152" s="22">
        <f>IF(A152="","",TEXT(A152,"ddd"))</f>
        <v/>
      </c>
      <c r="C152" s="22">
        <f>IF(A152="","",IF(COUNTIFS(Assumptions!$C$12:$C$111,"&lt;="&amp;A152,Assumptions!$D$12:$D$111,"&gt;="&amp;A152,Assumptions!$I$12:$I$111,"Yes")=0,"Standard",IF(COUNTIFS(Assumptions!$C$12:$C$111,"&lt;="&amp;A152,Assumptions!$D$12:$D$111,"&gt;="&amp;A152,Assumptions!$I$12:$I$111,"Yes")=1,"Holiday rule","Multiple rules")))</f>
        <v/>
      </c>
      <c r="D152" s="14">
        <f>IF(A152="","",IF(COUNTIFS(Assumptions!$C$12:$C$111,"&lt;="&amp;A152,Assumptions!$D$12:$D$111,"&gt;="&amp;A152,Assumptions!$I$12:$I$111,"Yes")=0,Assumptions!$B$5,IF(COUNTIFS(Assumptions!$C$12:$C$111,"&lt;="&amp;A152,Assumptions!$D$12:$D$111,"&gt;="&amp;A152,Assumptions!$I$12:$I$111,"Yes",Assumptions!$E$12:$E$111,"&lt;&gt;")&lt;&gt;COUNTIFS(Assumptions!$C$12:$C$111,"&lt;="&amp;A152,Assumptions!$D$12:$D$111,"&gt;="&amp;A152,Assumptions!$I$12:$I$111,"Yes"),"",IFERROR(SUMIFS(Assumptions!$E$12:$E$111,Assumptions!$C$12:$C$111,"&lt;="&amp;A152,Assumptions!$D$12:$D$111,"&gt;="&amp;A152,Assumptions!$I$12:$I$111,"Yes"),""))))</f>
        <v/>
      </c>
      <c r="E152" s="14">
        <f>IF(A152="","",IF(COUNTIFS(Assumptions!$C$12:$C$111,"&lt;="&amp;A152,Assumptions!$D$12:$D$111,"&gt;="&amp;A152,Assumptions!$I$12:$I$111,"Yes")=0,Assumptions!$B$6,IF(COUNTIFS(Assumptions!$C$12:$C$111,"&lt;="&amp;A152,Assumptions!$D$12:$D$111,"&gt;="&amp;A152,Assumptions!$I$12:$I$111,"Yes",Assumptions!$F$12:$F$111,"&lt;&gt;")&lt;&gt;COUNTIFS(Assumptions!$C$12:$C$111,"&lt;="&amp;A152,Assumptions!$D$12:$D$111,"&gt;="&amp;A152,Assumptions!$I$12:$I$111,"Yes"),"",IFERROR(SUMIFS(Assumptions!$F$12:$F$111,Assumptions!$C$12:$C$111,"&lt;="&amp;A152,Assumptions!$D$12:$D$111,"&gt;="&amp;A152,Assumptions!$I$12:$I$111,"Yes"),""))))</f>
        <v/>
      </c>
      <c r="F152" s="14">
        <f>IF(A152="","",IF(COUNTIFS(Assumptions!$C$12:$C$111,"&lt;="&amp;A152,Assumptions!$D$12:$D$111,"&gt;="&amp;A152,Assumptions!$I$12:$I$111,"Yes")=0,Assumptions!$B$7,IF(COUNTIFS(Assumptions!$C$12:$C$111,"&lt;="&amp;A152,Assumptions!$D$12:$D$111,"&gt;="&amp;A152,Assumptions!$I$12:$I$111,"Yes",Assumptions!$G$12:$G$111,"&lt;&gt;")&lt;&gt;COUNTIFS(Assumptions!$C$12:$C$111,"&lt;="&amp;A152,Assumptions!$D$12:$D$111,"&gt;="&amp;A152,Assumptions!$I$12:$I$111,"Yes"),"",IFERROR(SUMIFS(Assumptions!$G$12:$G$111,Assumptions!$C$12:$C$111,"&lt;="&amp;A152,Assumptions!$D$12:$D$111,"&gt;="&amp;A152,Assumptions!$I$12:$I$111,"Yes"),""))))</f>
        <v/>
      </c>
      <c r="G152" s="14">
        <f>IF(A152="","",IF(COUNTIFS(Assumptions!$C$12:$C$111,"&lt;="&amp;A152,Assumptions!$D$12:$D$111,"&gt;="&amp;A152,Assumptions!$H$12:$H$111,"Yes",Assumptions!$I$12:$I$111,"Yes")&gt;0,"Yes","No"))</f>
        <v/>
      </c>
      <c r="H152" s="14">
        <f>IF(A152="","",IFERROR(SUMIFS(Bookings!$E$7:$E$156,Bookings!$C$7:$C$156,"&lt;="&amp;A152,Bookings!$D$7:$D$156,"&gt;"&amp;A152,Bookings!$G$7:$G$156,"Confirmed")+SUMIFS(Bookings!$E$7:$E$156,Bookings!$C$7:$C$156,"&lt;="&amp;A152,Bookings!$D$7:$D$156,"&gt;"&amp;A152,Bookings!$G$7:$G$156,"Tentative"),0))</f>
        <v/>
      </c>
      <c r="I152" s="14">
        <f>IF(A152="","",IFERROR(SUMIFS(Bookings!$F$7:$F$156,Bookings!$C$7:$C$156,"&lt;="&amp;A152,Bookings!$D$7:$D$156,"&gt;"&amp;A152,Bookings!$G$7:$G$156,"Confirmed")+SUMIFS(Bookings!$F$7:$F$156,Bookings!$C$7:$C$156,"&lt;="&amp;A152,Bookings!$D$7:$D$156,"&gt;"&amp;A152,Bookings!$G$7:$G$156,"Tentative"),0))</f>
        <v/>
      </c>
      <c r="J152" s="14">
        <f>IF(OR(A152="",D152=""),"",IFERROR(D152-H152,""))</f>
        <v/>
      </c>
      <c r="K152" s="14">
        <f>IF(OR(A152="",E152=""),"",IFERROR(E152-I152,""))</f>
        <v/>
      </c>
      <c r="L152" s="23">
        <f>IF(A152="","",IF(COUNTIFS(Assumptions!$C$12:$C$111,"&lt;="&amp;A152,Assumptions!$D$12:$D$111,"&gt;="&amp;A152,Assumptions!$I$12:$I$111,"Yes")&gt;1,"Check: rule overlap",IF(OR(D152="",E152="",F152=""),"Check: rule inputs",IF(OR(J152&lt;0,K152&lt;0),"Check: over capacity",IF(OR(J152=0,K152=0),"At limit",IF(G152="Yes","Arrival blackout","Open"))))))</f>
        <v/>
      </c>
    </row>
    <row r="153">
      <c r="A153" s="34">
        <f>IF(OR(Assumptions!$B$3="",Assumptions!$B$4="",ROW()-6&gt;Assumptions!$B$4),"",Assumptions!$B$3+ROW()-7)</f>
        <v/>
      </c>
      <c r="B153" s="20">
        <f>IF(A153="","",TEXT(A153,"ddd"))</f>
        <v/>
      </c>
      <c r="C153" s="20">
        <f>IF(A153="","",IF(COUNTIFS(Assumptions!$C$12:$C$111,"&lt;="&amp;A153,Assumptions!$D$12:$D$111,"&gt;="&amp;A153,Assumptions!$I$12:$I$111,"Yes")=0,"Standard",IF(COUNTIFS(Assumptions!$C$12:$C$111,"&lt;="&amp;A153,Assumptions!$D$12:$D$111,"&gt;="&amp;A153,Assumptions!$I$12:$I$111,"Yes")=1,"Holiday rule","Multiple rules")))</f>
        <v/>
      </c>
      <c r="D153" s="16">
        <f>IF(A153="","",IF(COUNTIFS(Assumptions!$C$12:$C$111,"&lt;="&amp;A153,Assumptions!$D$12:$D$111,"&gt;="&amp;A153,Assumptions!$I$12:$I$111,"Yes")=0,Assumptions!$B$5,IF(COUNTIFS(Assumptions!$C$12:$C$111,"&lt;="&amp;A153,Assumptions!$D$12:$D$111,"&gt;="&amp;A153,Assumptions!$I$12:$I$111,"Yes",Assumptions!$E$12:$E$111,"&lt;&gt;")&lt;&gt;COUNTIFS(Assumptions!$C$12:$C$111,"&lt;="&amp;A153,Assumptions!$D$12:$D$111,"&gt;="&amp;A153,Assumptions!$I$12:$I$111,"Yes"),"",IFERROR(SUMIFS(Assumptions!$E$12:$E$111,Assumptions!$C$12:$C$111,"&lt;="&amp;A153,Assumptions!$D$12:$D$111,"&gt;="&amp;A153,Assumptions!$I$12:$I$111,"Yes"),""))))</f>
        <v/>
      </c>
      <c r="E153" s="16">
        <f>IF(A153="","",IF(COUNTIFS(Assumptions!$C$12:$C$111,"&lt;="&amp;A153,Assumptions!$D$12:$D$111,"&gt;="&amp;A153,Assumptions!$I$12:$I$111,"Yes")=0,Assumptions!$B$6,IF(COUNTIFS(Assumptions!$C$12:$C$111,"&lt;="&amp;A153,Assumptions!$D$12:$D$111,"&gt;="&amp;A153,Assumptions!$I$12:$I$111,"Yes",Assumptions!$F$12:$F$111,"&lt;&gt;")&lt;&gt;COUNTIFS(Assumptions!$C$12:$C$111,"&lt;="&amp;A153,Assumptions!$D$12:$D$111,"&gt;="&amp;A153,Assumptions!$I$12:$I$111,"Yes"),"",IFERROR(SUMIFS(Assumptions!$F$12:$F$111,Assumptions!$C$12:$C$111,"&lt;="&amp;A153,Assumptions!$D$12:$D$111,"&gt;="&amp;A153,Assumptions!$I$12:$I$111,"Yes"),""))))</f>
        <v/>
      </c>
      <c r="F153" s="16">
        <f>IF(A153="","",IF(COUNTIFS(Assumptions!$C$12:$C$111,"&lt;="&amp;A153,Assumptions!$D$12:$D$111,"&gt;="&amp;A153,Assumptions!$I$12:$I$111,"Yes")=0,Assumptions!$B$7,IF(COUNTIFS(Assumptions!$C$12:$C$111,"&lt;="&amp;A153,Assumptions!$D$12:$D$111,"&gt;="&amp;A153,Assumptions!$I$12:$I$111,"Yes",Assumptions!$G$12:$G$111,"&lt;&gt;")&lt;&gt;COUNTIFS(Assumptions!$C$12:$C$111,"&lt;="&amp;A153,Assumptions!$D$12:$D$111,"&gt;="&amp;A153,Assumptions!$I$12:$I$111,"Yes"),"",IFERROR(SUMIFS(Assumptions!$G$12:$G$111,Assumptions!$C$12:$C$111,"&lt;="&amp;A153,Assumptions!$D$12:$D$111,"&gt;="&amp;A153,Assumptions!$I$12:$I$111,"Yes"),""))))</f>
        <v/>
      </c>
      <c r="G153" s="16">
        <f>IF(A153="","",IF(COUNTIFS(Assumptions!$C$12:$C$111,"&lt;="&amp;A153,Assumptions!$D$12:$D$111,"&gt;="&amp;A153,Assumptions!$H$12:$H$111,"Yes",Assumptions!$I$12:$I$111,"Yes")&gt;0,"Yes","No"))</f>
        <v/>
      </c>
      <c r="H153" s="16">
        <f>IF(A153="","",IFERROR(SUMIFS(Bookings!$E$7:$E$156,Bookings!$C$7:$C$156,"&lt;="&amp;A153,Bookings!$D$7:$D$156,"&gt;"&amp;A153,Bookings!$G$7:$G$156,"Confirmed")+SUMIFS(Bookings!$E$7:$E$156,Bookings!$C$7:$C$156,"&lt;="&amp;A153,Bookings!$D$7:$D$156,"&gt;"&amp;A153,Bookings!$G$7:$G$156,"Tentative"),0))</f>
        <v/>
      </c>
      <c r="I153" s="16">
        <f>IF(A153="","",IFERROR(SUMIFS(Bookings!$F$7:$F$156,Bookings!$C$7:$C$156,"&lt;="&amp;A153,Bookings!$D$7:$D$156,"&gt;"&amp;A153,Bookings!$G$7:$G$156,"Confirmed")+SUMIFS(Bookings!$F$7:$F$156,Bookings!$C$7:$C$156,"&lt;="&amp;A153,Bookings!$D$7:$D$156,"&gt;"&amp;A153,Bookings!$G$7:$G$156,"Tentative"),0))</f>
        <v/>
      </c>
      <c r="J153" s="16">
        <f>IF(OR(A153="",D153=""),"",IFERROR(D153-H153,""))</f>
        <v/>
      </c>
      <c r="K153" s="16">
        <f>IF(OR(A153="",E153=""),"",IFERROR(E153-I153,""))</f>
        <v/>
      </c>
      <c r="L153" s="21">
        <f>IF(A153="","",IF(COUNTIFS(Assumptions!$C$12:$C$111,"&lt;="&amp;A153,Assumptions!$D$12:$D$111,"&gt;="&amp;A153,Assumptions!$I$12:$I$111,"Yes")&gt;1,"Check: rule overlap",IF(OR(D153="",E153="",F153=""),"Check: rule inputs",IF(OR(J153&lt;0,K153&lt;0),"Check: over capacity",IF(OR(J153=0,K153=0),"At limit",IF(G153="Yes","Arrival blackout","Open"))))))</f>
        <v/>
      </c>
    </row>
    <row r="154">
      <c r="A154" s="33">
        <f>IF(OR(Assumptions!$B$3="",Assumptions!$B$4="",ROW()-6&gt;Assumptions!$B$4),"",Assumptions!$B$3+ROW()-7)</f>
        <v/>
      </c>
      <c r="B154" s="22">
        <f>IF(A154="","",TEXT(A154,"ddd"))</f>
        <v/>
      </c>
      <c r="C154" s="22">
        <f>IF(A154="","",IF(COUNTIFS(Assumptions!$C$12:$C$111,"&lt;="&amp;A154,Assumptions!$D$12:$D$111,"&gt;="&amp;A154,Assumptions!$I$12:$I$111,"Yes")=0,"Standard",IF(COUNTIFS(Assumptions!$C$12:$C$111,"&lt;="&amp;A154,Assumptions!$D$12:$D$111,"&gt;="&amp;A154,Assumptions!$I$12:$I$111,"Yes")=1,"Holiday rule","Multiple rules")))</f>
        <v/>
      </c>
      <c r="D154" s="14">
        <f>IF(A154="","",IF(COUNTIFS(Assumptions!$C$12:$C$111,"&lt;="&amp;A154,Assumptions!$D$12:$D$111,"&gt;="&amp;A154,Assumptions!$I$12:$I$111,"Yes")=0,Assumptions!$B$5,IF(COUNTIFS(Assumptions!$C$12:$C$111,"&lt;="&amp;A154,Assumptions!$D$12:$D$111,"&gt;="&amp;A154,Assumptions!$I$12:$I$111,"Yes",Assumptions!$E$12:$E$111,"&lt;&gt;")&lt;&gt;COUNTIFS(Assumptions!$C$12:$C$111,"&lt;="&amp;A154,Assumptions!$D$12:$D$111,"&gt;="&amp;A154,Assumptions!$I$12:$I$111,"Yes"),"",IFERROR(SUMIFS(Assumptions!$E$12:$E$111,Assumptions!$C$12:$C$111,"&lt;="&amp;A154,Assumptions!$D$12:$D$111,"&gt;="&amp;A154,Assumptions!$I$12:$I$111,"Yes"),""))))</f>
        <v/>
      </c>
      <c r="E154" s="14">
        <f>IF(A154="","",IF(COUNTIFS(Assumptions!$C$12:$C$111,"&lt;="&amp;A154,Assumptions!$D$12:$D$111,"&gt;="&amp;A154,Assumptions!$I$12:$I$111,"Yes")=0,Assumptions!$B$6,IF(COUNTIFS(Assumptions!$C$12:$C$111,"&lt;="&amp;A154,Assumptions!$D$12:$D$111,"&gt;="&amp;A154,Assumptions!$I$12:$I$111,"Yes",Assumptions!$F$12:$F$111,"&lt;&gt;")&lt;&gt;COUNTIFS(Assumptions!$C$12:$C$111,"&lt;="&amp;A154,Assumptions!$D$12:$D$111,"&gt;="&amp;A154,Assumptions!$I$12:$I$111,"Yes"),"",IFERROR(SUMIFS(Assumptions!$F$12:$F$111,Assumptions!$C$12:$C$111,"&lt;="&amp;A154,Assumptions!$D$12:$D$111,"&gt;="&amp;A154,Assumptions!$I$12:$I$111,"Yes"),""))))</f>
        <v/>
      </c>
      <c r="F154" s="14">
        <f>IF(A154="","",IF(COUNTIFS(Assumptions!$C$12:$C$111,"&lt;="&amp;A154,Assumptions!$D$12:$D$111,"&gt;="&amp;A154,Assumptions!$I$12:$I$111,"Yes")=0,Assumptions!$B$7,IF(COUNTIFS(Assumptions!$C$12:$C$111,"&lt;="&amp;A154,Assumptions!$D$12:$D$111,"&gt;="&amp;A154,Assumptions!$I$12:$I$111,"Yes",Assumptions!$G$12:$G$111,"&lt;&gt;")&lt;&gt;COUNTIFS(Assumptions!$C$12:$C$111,"&lt;="&amp;A154,Assumptions!$D$12:$D$111,"&gt;="&amp;A154,Assumptions!$I$12:$I$111,"Yes"),"",IFERROR(SUMIFS(Assumptions!$G$12:$G$111,Assumptions!$C$12:$C$111,"&lt;="&amp;A154,Assumptions!$D$12:$D$111,"&gt;="&amp;A154,Assumptions!$I$12:$I$111,"Yes"),""))))</f>
        <v/>
      </c>
      <c r="G154" s="14">
        <f>IF(A154="","",IF(COUNTIFS(Assumptions!$C$12:$C$111,"&lt;="&amp;A154,Assumptions!$D$12:$D$111,"&gt;="&amp;A154,Assumptions!$H$12:$H$111,"Yes",Assumptions!$I$12:$I$111,"Yes")&gt;0,"Yes","No"))</f>
        <v/>
      </c>
      <c r="H154" s="14">
        <f>IF(A154="","",IFERROR(SUMIFS(Bookings!$E$7:$E$156,Bookings!$C$7:$C$156,"&lt;="&amp;A154,Bookings!$D$7:$D$156,"&gt;"&amp;A154,Bookings!$G$7:$G$156,"Confirmed")+SUMIFS(Bookings!$E$7:$E$156,Bookings!$C$7:$C$156,"&lt;="&amp;A154,Bookings!$D$7:$D$156,"&gt;"&amp;A154,Bookings!$G$7:$G$156,"Tentative"),0))</f>
        <v/>
      </c>
      <c r="I154" s="14">
        <f>IF(A154="","",IFERROR(SUMIFS(Bookings!$F$7:$F$156,Bookings!$C$7:$C$156,"&lt;="&amp;A154,Bookings!$D$7:$D$156,"&gt;"&amp;A154,Bookings!$G$7:$G$156,"Confirmed")+SUMIFS(Bookings!$F$7:$F$156,Bookings!$C$7:$C$156,"&lt;="&amp;A154,Bookings!$D$7:$D$156,"&gt;"&amp;A154,Bookings!$G$7:$G$156,"Tentative"),0))</f>
        <v/>
      </c>
      <c r="J154" s="14">
        <f>IF(OR(A154="",D154=""),"",IFERROR(D154-H154,""))</f>
        <v/>
      </c>
      <c r="K154" s="14">
        <f>IF(OR(A154="",E154=""),"",IFERROR(E154-I154,""))</f>
        <v/>
      </c>
      <c r="L154" s="23">
        <f>IF(A154="","",IF(COUNTIFS(Assumptions!$C$12:$C$111,"&lt;="&amp;A154,Assumptions!$D$12:$D$111,"&gt;="&amp;A154,Assumptions!$I$12:$I$111,"Yes")&gt;1,"Check: rule overlap",IF(OR(D154="",E154="",F154=""),"Check: rule inputs",IF(OR(J154&lt;0,K154&lt;0),"Check: over capacity",IF(OR(J154=0,K154=0),"At limit",IF(G154="Yes","Arrival blackout","Open"))))))</f>
        <v/>
      </c>
    </row>
    <row r="155">
      <c r="A155" s="34">
        <f>IF(OR(Assumptions!$B$3="",Assumptions!$B$4="",ROW()-6&gt;Assumptions!$B$4),"",Assumptions!$B$3+ROW()-7)</f>
        <v/>
      </c>
      <c r="B155" s="20">
        <f>IF(A155="","",TEXT(A155,"ddd"))</f>
        <v/>
      </c>
      <c r="C155" s="20">
        <f>IF(A155="","",IF(COUNTIFS(Assumptions!$C$12:$C$111,"&lt;="&amp;A155,Assumptions!$D$12:$D$111,"&gt;="&amp;A155,Assumptions!$I$12:$I$111,"Yes")=0,"Standard",IF(COUNTIFS(Assumptions!$C$12:$C$111,"&lt;="&amp;A155,Assumptions!$D$12:$D$111,"&gt;="&amp;A155,Assumptions!$I$12:$I$111,"Yes")=1,"Holiday rule","Multiple rules")))</f>
        <v/>
      </c>
      <c r="D155" s="16">
        <f>IF(A155="","",IF(COUNTIFS(Assumptions!$C$12:$C$111,"&lt;="&amp;A155,Assumptions!$D$12:$D$111,"&gt;="&amp;A155,Assumptions!$I$12:$I$111,"Yes")=0,Assumptions!$B$5,IF(COUNTIFS(Assumptions!$C$12:$C$111,"&lt;="&amp;A155,Assumptions!$D$12:$D$111,"&gt;="&amp;A155,Assumptions!$I$12:$I$111,"Yes",Assumptions!$E$12:$E$111,"&lt;&gt;")&lt;&gt;COUNTIFS(Assumptions!$C$12:$C$111,"&lt;="&amp;A155,Assumptions!$D$12:$D$111,"&gt;="&amp;A155,Assumptions!$I$12:$I$111,"Yes"),"",IFERROR(SUMIFS(Assumptions!$E$12:$E$111,Assumptions!$C$12:$C$111,"&lt;="&amp;A155,Assumptions!$D$12:$D$111,"&gt;="&amp;A155,Assumptions!$I$12:$I$111,"Yes"),""))))</f>
        <v/>
      </c>
      <c r="E155" s="16">
        <f>IF(A155="","",IF(COUNTIFS(Assumptions!$C$12:$C$111,"&lt;="&amp;A155,Assumptions!$D$12:$D$111,"&gt;="&amp;A155,Assumptions!$I$12:$I$111,"Yes")=0,Assumptions!$B$6,IF(COUNTIFS(Assumptions!$C$12:$C$111,"&lt;="&amp;A155,Assumptions!$D$12:$D$111,"&gt;="&amp;A155,Assumptions!$I$12:$I$111,"Yes",Assumptions!$F$12:$F$111,"&lt;&gt;")&lt;&gt;COUNTIFS(Assumptions!$C$12:$C$111,"&lt;="&amp;A155,Assumptions!$D$12:$D$111,"&gt;="&amp;A155,Assumptions!$I$12:$I$111,"Yes"),"",IFERROR(SUMIFS(Assumptions!$F$12:$F$111,Assumptions!$C$12:$C$111,"&lt;="&amp;A155,Assumptions!$D$12:$D$111,"&gt;="&amp;A155,Assumptions!$I$12:$I$111,"Yes"),""))))</f>
        <v/>
      </c>
      <c r="F155" s="16">
        <f>IF(A155="","",IF(COUNTIFS(Assumptions!$C$12:$C$111,"&lt;="&amp;A155,Assumptions!$D$12:$D$111,"&gt;="&amp;A155,Assumptions!$I$12:$I$111,"Yes")=0,Assumptions!$B$7,IF(COUNTIFS(Assumptions!$C$12:$C$111,"&lt;="&amp;A155,Assumptions!$D$12:$D$111,"&gt;="&amp;A155,Assumptions!$I$12:$I$111,"Yes",Assumptions!$G$12:$G$111,"&lt;&gt;")&lt;&gt;COUNTIFS(Assumptions!$C$12:$C$111,"&lt;="&amp;A155,Assumptions!$D$12:$D$111,"&gt;="&amp;A155,Assumptions!$I$12:$I$111,"Yes"),"",IFERROR(SUMIFS(Assumptions!$G$12:$G$111,Assumptions!$C$12:$C$111,"&lt;="&amp;A155,Assumptions!$D$12:$D$111,"&gt;="&amp;A155,Assumptions!$I$12:$I$111,"Yes"),""))))</f>
        <v/>
      </c>
      <c r="G155" s="16">
        <f>IF(A155="","",IF(COUNTIFS(Assumptions!$C$12:$C$111,"&lt;="&amp;A155,Assumptions!$D$12:$D$111,"&gt;="&amp;A155,Assumptions!$H$12:$H$111,"Yes",Assumptions!$I$12:$I$111,"Yes")&gt;0,"Yes","No"))</f>
        <v/>
      </c>
      <c r="H155" s="16">
        <f>IF(A155="","",IFERROR(SUMIFS(Bookings!$E$7:$E$156,Bookings!$C$7:$C$156,"&lt;="&amp;A155,Bookings!$D$7:$D$156,"&gt;"&amp;A155,Bookings!$G$7:$G$156,"Confirmed")+SUMIFS(Bookings!$E$7:$E$156,Bookings!$C$7:$C$156,"&lt;="&amp;A155,Bookings!$D$7:$D$156,"&gt;"&amp;A155,Bookings!$G$7:$G$156,"Tentative"),0))</f>
        <v/>
      </c>
      <c r="I155" s="16">
        <f>IF(A155="","",IFERROR(SUMIFS(Bookings!$F$7:$F$156,Bookings!$C$7:$C$156,"&lt;="&amp;A155,Bookings!$D$7:$D$156,"&gt;"&amp;A155,Bookings!$G$7:$G$156,"Confirmed")+SUMIFS(Bookings!$F$7:$F$156,Bookings!$C$7:$C$156,"&lt;="&amp;A155,Bookings!$D$7:$D$156,"&gt;"&amp;A155,Bookings!$G$7:$G$156,"Tentative"),0))</f>
        <v/>
      </c>
      <c r="J155" s="16">
        <f>IF(OR(A155="",D155=""),"",IFERROR(D155-H155,""))</f>
        <v/>
      </c>
      <c r="K155" s="16">
        <f>IF(OR(A155="",E155=""),"",IFERROR(E155-I155,""))</f>
        <v/>
      </c>
      <c r="L155" s="21">
        <f>IF(A155="","",IF(COUNTIFS(Assumptions!$C$12:$C$111,"&lt;="&amp;A155,Assumptions!$D$12:$D$111,"&gt;="&amp;A155,Assumptions!$I$12:$I$111,"Yes")&gt;1,"Check: rule overlap",IF(OR(D155="",E155="",F155=""),"Check: rule inputs",IF(OR(J155&lt;0,K155&lt;0),"Check: over capacity",IF(OR(J155=0,K155=0),"At limit",IF(G155="Yes","Arrival blackout","Open"))))))</f>
        <v/>
      </c>
    </row>
    <row r="156">
      <c r="A156" s="33">
        <f>IF(OR(Assumptions!$B$3="",Assumptions!$B$4="",ROW()-6&gt;Assumptions!$B$4),"",Assumptions!$B$3+ROW()-7)</f>
        <v/>
      </c>
      <c r="B156" s="22">
        <f>IF(A156="","",TEXT(A156,"ddd"))</f>
        <v/>
      </c>
      <c r="C156" s="22">
        <f>IF(A156="","",IF(COUNTIFS(Assumptions!$C$12:$C$111,"&lt;="&amp;A156,Assumptions!$D$12:$D$111,"&gt;="&amp;A156,Assumptions!$I$12:$I$111,"Yes")=0,"Standard",IF(COUNTIFS(Assumptions!$C$12:$C$111,"&lt;="&amp;A156,Assumptions!$D$12:$D$111,"&gt;="&amp;A156,Assumptions!$I$12:$I$111,"Yes")=1,"Holiday rule","Multiple rules")))</f>
        <v/>
      </c>
      <c r="D156" s="14">
        <f>IF(A156="","",IF(COUNTIFS(Assumptions!$C$12:$C$111,"&lt;="&amp;A156,Assumptions!$D$12:$D$111,"&gt;="&amp;A156,Assumptions!$I$12:$I$111,"Yes")=0,Assumptions!$B$5,IF(COUNTIFS(Assumptions!$C$12:$C$111,"&lt;="&amp;A156,Assumptions!$D$12:$D$111,"&gt;="&amp;A156,Assumptions!$I$12:$I$111,"Yes",Assumptions!$E$12:$E$111,"&lt;&gt;")&lt;&gt;COUNTIFS(Assumptions!$C$12:$C$111,"&lt;="&amp;A156,Assumptions!$D$12:$D$111,"&gt;="&amp;A156,Assumptions!$I$12:$I$111,"Yes"),"",IFERROR(SUMIFS(Assumptions!$E$12:$E$111,Assumptions!$C$12:$C$111,"&lt;="&amp;A156,Assumptions!$D$12:$D$111,"&gt;="&amp;A156,Assumptions!$I$12:$I$111,"Yes"),""))))</f>
        <v/>
      </c>
      <c r="E156" s="14">
        <f>IF(A156="","",IF(COUNTIFS(Assumptions!$C$12:$C$111,"&lt;="&amp;A156,Assumptions!$D$12:$D$111,"&gt;="&amp;A156,Assumptions!$I$12:$I$111,"Yes")=0,Assumptions!$B$6,IF(COUNTIFS(Assumptions!$C$12:$C$111,"&lt;="&amp;A156,Assumptions!$D$12:$D$111,"&gt;="&amp;A156,Assumptions!$I$12:$I$111,"Yes",Assumptions!$F$12:$F$111,"&lt;&gt;")&lt;&gt;COUNTIFS(Assumptions!$C$12:$C$111,"&lt;="&amp;A156,Assumptions!$D$12:$D$111,"&gt;="&amp;A156,Assumptions!$I$12:$I$111,"Yes"),"",IFERROR(SUMIFS(Assumptions!$F$12:$F$111,Assumptions!$C$12:$C$111,"&lt;="&amp;A156,Assumptions!$D$12:$D$111,"&gt;="&amp;A156,Assumptions!$I$12:$I$111,"Yes"),""))))</f>
        <v/>
      </c>
      <c r="F156" s="14">
        <f>IF(A156="","",IF(COUNTIFS(Assumptions!$C$12:$C$111,"&lt;="&amp;A156,Assumptions!$D$12:$D$111,"&gt;="&amp;A156,Assumptions!$I$12:$I$111,"Yes")=0,Assumptions!$B$7,IF(COUNTIFS(Assumptions!$C$12:$C$111,"&lt;="&amp;A156,Assumptions!$D$12:$D$111,"&gt;="&amp;A156,Assumptions!$I$12:$I$111,"Yes",Assumptions!$G$12:$G$111,"&lt;&gt;")&lt;&gt;COUNTIFS(Assumptions!$C$12:$C$111,"&lt;="&amp;A156,Assumptions!$D$12:$D$111,"&gt;="&amp;A156,Assumptions!$I$12:$I$111,"Yes"),"",IFERROR(SUMIFS(Assumptions!$G$12:$G$111,Assumptions!$C$12:$C$111,"&lt;="&amp;A156,Assumptions!$D$12:$D$111,"&gt;="&amp;A156,Assumptions!$I$12:$I$111,"Yes"),""))))</f>
        <v/>
      </c>
      <c r="G156" s="14">
        <f>IF(A156="","",IF(COUNTIFS(Assumptions!$C$12:$C$111,"&lt;="&amp;A156,Assumptions!$D$12:$D$111,"&gt;="&amp;A156,Assumptions!$H$12:$H$111,"Yes",Assumptions!$I$12:$I$111,"Yes")&gt;0,"Yes","No"))</f>
        <v/>
      </c>
      <c r="H156" s="14">
        <f>IF(A156="","",IFERROR(SUMIFS(Bookings!$E$7:$E$156,Bookings!$C$7:$C$156,"&lt;="&amp;A156,Bookings!$D$7:$D$156,"&gt;"&amp;A156,Bookings!$G$7:$G$156,"Confirmed")+SUMIFS(Bookings!$E$7:$E$156,Bookings!$C$7:$C$156,"&lt;="&amp;A156,Bookings!$D$7:$D$156,"&gt;"&amp;A156,Bookings!$G$7:$G$156,"Tentative"),0))</f>
        <v/>
      </c>
      <c r="I156" s="14">
        <f>IF(A156="","",IFERROR(SUMIFS(Bookings!$F$7:$F$156,Bookings!$C$7:$C$156,"&lt;="&amp;A156,Bookings!$D$7:$D$156,"&gt;"&amp;A156,Bookings!$G$7:$G$156,"Confirmed")+SUMIFS(Bookings!$F$7:$F$156,Bookings!$C$7:$C$156,"&lt;="&amp;A156,Bookings!$D$7:$D$156,"&gt;"&amp;A156,Bookings!$G$7:$G$156,"Tentative"),0))</f>
        <v/>
      </c>
      <c r="J156" s="14">
        <f>IF(OR(A156="",D156=""),"",IFERROR(D156-H156,""))</f>
        <v/>
      </c>
      <c r="K156" s="14">
        <f>IF(OR(A156="",E156=""),"",IFERROR(E156-I156,""))</f>
        <v/>
      </c>
      <c r="L156" s="23">
        <f>IF(A156="","",IF(COUNTIFS(Assumptions!$C$12:$C$111,"&lt;="&amp;A156,Assumptions!$D$12:$D$111,"&gt;="&amp;A156,Assumptions!$I$12:$I$111,"Yes")&gt;1,"Check: rule overlap",IF(OR(D156="",E156="",F156=""),"Check: rule inputs",IF(OR(J156&lt;0,K156&lt;0),"Check: over capacity",IF(OR(J156=0,K156=0),"At limit",IF(G156="Yes","Arrival blackout","Open"))))))</f>
        <v/>
      </c>
    </row>
  </sheetData>
  <autoFilter ref="A6:L156"/>
  <mergeCells count="1">
    <mergeCell ref="A1:L1"/>
  </mergeCells>
  <conditionalFormatting sqref="G7:G156">
    <cfRule type="expression" priority="1" dxfId="0">
      <formula>AND($A7&lt;&gt;"",$G7="Yes")</formula>
    </cfRule>
  </conditionalFormatting>
  <conditionalFormatting sqref="J7:K156">
    <cfRule type="expression" priority="2" dxfId="0">
      <formula>AND($A7&lt;&gt;"",J7&lt;0)</formula>
    </cfRule>
  </conditionalFormatting>
  <conditionalFormatting sqref="L7:L156">
    <cfRule type="expression" priority="3" dxfId="0">
      <formula>AND($A7&lt;&gt;"",LEFT($L7,5)="Check")</formula>
    </cfRule>
    <cfRule type="expression" priority="4" dxfId="1">
      <formula>AND($A7&lt;&gt;"",$L7="Open")</formula>
    </cfRule>
  </conditionalFormatting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5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3" customWidth="1" min="3" max="3"/>
    <col width="13" customWidth="1" min="4" max="4"/>
    <col width="12" customWidth="1" min="5" max="5"/>
    <col width="12" customWidth="1" min="6" max="6"/>
    <col width="13" customWidth="1" min="7" max="7"/>
    <col width="10" customWidth="1" min="8" max="8"/>
    <col width="18" customWidth="1" min="9" max="9"/>
    <col width="27" customWidth="1" min="10" max="10"/>
    <col width="31" customWidth="1" min="11" max="11"/>
  </cols>
  <sheetData>
    <row r="1" ht="27" customHeight="1">
      <c r="A1" s="1" t="inlineStr">
        <is>
          <t>Holiday Boarding Booking Records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n"/>
    </row>
    <row r="2" ht="24" customHeight="1">
      <c r="A2" s="4" t="inlineStr">
        <is>
          <t>Enter arrival and departure dates, required spaces, and an internal status. Checks prompt staff review only.</t>
        </is>
      </c>
    </row>
    <row r="3"/>
    <row r="4"/>
    <row r="5"/>
    <row r="6" ht="30" customHeight="1">
      <c r="A6" s="5" t="inlineStr">
        <is>
          <t>Booking ID</t>
        </is>
      </c>
      <c r="B6" s="5" t="inlineStr">
        <is>
          <t>Fictional pet label</t>
        </is>
      </c>
      <c r="C6" s="5" t="inlineStr">
        <is>
          <t>Arrival</t>
        </is>
      </c>
      <c r="D6" s="5" t="inlineStr">
        <is>
          <t>Departure</t>
        </is>
      </c>
      <c r="E6" s="5" t="inlineStr">
        <is>
          <t>Dog spaces</t>
        </is>
      </c>
      <c r="F6" s="5" t="inlineStr">
        <is>
          <t>Cat spaces</t>
        </is>
      </c>
      <c r="G6" s="5" t="inlineStr">
        <is>
          <t>Status</t>
        </is>
      </c>
      <c r="H6" s="5" t="inlineStr">
        <is>
          <t>Nights</t>
        </is>
      </c>
      <c r="I6" s="5" t="inlineStr">
        <is>
          <t>Required minimum</t>
        </is>
      </c>
      <c r="J6" s="5" t="inlineStr">
        <is>
          <t>Booking check</t>
        </is>
      </c>
      <c r="K6" s="5" t="inlineStr">
        <is>
          <t>Stay note</t>
        </is>
      </c>
    </row>
    <row r="7">
      <c r="A7" s="24" t="inlineStr">
        <is>
          <t>FIC-BKG-001</t>
        </is>
      </c>
      <c r="B7" s="24" t="inlineStr">
        <is>
          <t>Fictional Pet Pine</t>
        </is>
      </c>
      <c r="C7" s="36" t="n">
        <v>46347</v>
      </c>
      <c r="D7" s="36" t="n">
        <v>46350</v>
      </c>
      <c r="E7" s="26" t="n">
        <v>1</v>
      </c>
      <c r="F7" s="26" t="n">
        <v>0</v>
      </c>
      <c r="G7" s="26" t="inlineStr">
        <is>
          <t>Confirmed</t>
        </is>
      </c>
      <c r="H7" s="16">
        <f>IF(OR(C7="",D7=""),"",IFERROR(IF(D7&lt;=C7,"",D7-C7),""))</f>
        <v/>
      </c>
      <c r="I7" s="16">
        <f>IF(OR(C7="",D7=""),"",IFERROR(IF(D7&lt;=C7,"",MAX(INDEX(Calendar!$F$7:$F$156,MATCH(C7,Calendar!$A$7:$A$156,0)):INDEX(Calendar!$F$7:$F$156,MATCH(D7-1,Calendar!$A$7:$A$156,0)))),"Check horizon"))</f>
        <v/>
      </c>
      <c r="J7" s="21">
        <f>IF(A7="","",IF(G7="Canceled","Canceled",IF(COUNTIF($A$7:$A$156,A7)&gt;1,"Check duplicate ID",IF(G7="","Check status",IF(OR(C7="",D7="",H7=""),"Check dates",IF(OR(E7="",F7="",IFERROR(E7+F7,0)&lt;=0),"Check spaces",IF(I7="Check horizon","Check horizon",IF(I7="","Check minimum stay setup",IF(IFERROR(VLOOKUP(C7,Calendar!$A$7:$G$156,7,FALSE),"")="Yes","Check arrival blackout",IF(IFERROR(H7&lt;I7,TRUE),"Check minimum stay","OK"))))))))))</f>
        <v/>
      </c>
      <c r="K7" s="27" t="inlineStr">
        <is>
          <t>Sample standard stay</t>
        </is>
      </c>
    </row>
    <row r="8">
      <c r="A8" s="24" t="inlineStr">
        <is>
          <t>FIC-BKG-002</t>
        </is>
      </c>
      <c r="B8" s="24" t="inlineStr">
        <is>
          <t>Fictional Pets Quartz and Reed</t>
        </is>
      </c>
      <c r="C8" s="36" t="n">
        <v>46351</v>
      </c>
      <c r="D8" s="36" t="n">
        <v>46355</v>
      </c>
      <c r="E8" s="26" t="n">
        <v>2</v>
      </c>
      <c r="F8" s="26" t="n">
        <v>0</v>
      </c>
      <c r="G8" s="26" t="inlineStr">
        <is>
          <t>Tentative</t>
        </is>
      </c>
      <c r="H8" s="14">
        <f>IF(OR(C8="",D8=""),"",IFERROR(IF(D8&lt;=C8,"",D8-C8),""))</f>
        <v/>
      </c>
      <c r="I8" s="14">
        <f>IF(OR(C8="",D8=""),"",IFERROR(IF(D8&lt;=C8,"",MAX(INDEX(Calendar!$F$7:$F$156,MATCH(C8,Calendar!$A$7:$A$156,0)):INDEX(Calendar!$F$7:$F$156,MATCH(D8-1,Calendar!$A$7:$A$156,0)))),"Check horizon"))</f>
        <v/>
      </c>
      <c r="J8" s="23">
        <f>IF(A8="","",IF(G8="Canceled","Canceled",IF(COUNTIF($A$7:$A$156,A8)&gt;1,"Check duplicate ID",IF(G8="","Check status",IF(OR(C8="",D8="",H8=""),"Check dates",IF(OR(E8="",F8="",IFERROR(E8+F8,0)&lt;=0),"Check spaces",IF(I8="Check horizon","Check horizon",IF(I8="","Check minimum stay setup",IF(IFERROR(VLOOKUP(C8,Calendar!$A$7:$G$156,7,FALSE),"")="Yes","Check arrival blackout",IF(IFERROR(H8&lt;I8,TRUE),"Check minimum stay","OK"))))))))))</f>
        <v/>
      </c>
      <c r="K8" s="27" t="inlineStr">
        <is>
          <t>Sample arrival blackout check</t>
        </is>
      </c>
    </row>
    <row r="9">
      <c r="A9" s="24" t="inlineStr">
        <is>
          <t>FIC-BKG-003</t>
        </is>
      </c>
      <c r="B9" s="24" t="inlineStr">
        <is>
          <t>Fictional Pet Saffron</t>
        </is>
      </c>
      <c r="C9" s="36" t="n">
        <v>46375</v>
      </c>
      <c r="D9" s="36" t="n">
        <v>46378</v>
      </c>
      <c r="E9" s="26" t="n">
        <v>1</v>
      </c>
      <c r="F9" s="26" t="n">
        <v>0</v>
      </c>
      <c r="G9" s="26" t="inlineStr">
        <is>
          <t>Confirmed</t>
        </is>
      </c>
      <c r="H9" s="16">
        <f>IF(OR(C9="",D9=""),"",IFERROR(IF(D9&lt;=C9,"",D9-C9),""))</f>
        <v/>
      </c>
      <c r="I9" s="16">
        <f>IF(OR(C9="",D9=""),"",IFERROR(IF(D9&lt;=C9,"",MAX(INDEX(Calendar!$F$7:$F$156,MATCH(C9,Calendar!$A$7:$A$156,0)):INDEX(Calendar!$F$7:$F$156,MATCH(D9-1,Calendar!$A$7:$A$156,0)))),"Check horizon"))</f>
        <v/>
      </c>
      <c r="J9" s="21">
        <f>IF(A9="","",IF(G9="Canceled","Canceled",IF(COUNTIF($A$7:$A$156,A9)&gt;1,"Check duplicate ID",IF(G9="","Check status",IF(OR(C9="",D9="",H9=""),"Check dates",IF(OR(E9="",F9="",IFERROR(E9+F9,0)&lt;=0),"Check spaces",IF(I9="Check horizon","Check horizon",IF(I9="","Check minimum stay setup",IF(IFERROR(VLOOKUP(C9,Calendar!$A$7:$G$156,7,FALSE),"")="Yes","Check arrival blackout",IF(IFERROR(H9&lt;I9,TRUE),"Check minimum stay","OK"))))))))))</f>
        <v/>
      </c>
      <c r="K9" s="27" t="inlineStr">
        <is>
          <t>Sample winter minimum</t>
        </is>
      </c>
    </row>
    <row r="10">
      <c r="A10" s="24" t="inlineStr">
        <is>
          <t>FIC-BKG-004</t>
        </is>
      </c>
      <c r="B10" s="24" t="inlineStr">
        <is>
          <t>Fictional Pet Thimble</t>
        </is>
      </c>
      <c r="C10" s="36" t="n">
        <v>46380</v>
      </c>
      <c r="D10" s="36" t="n">
        <v>46384</v>
      </c>
      <c r="E10" s="26" t="n">
        <v>0</v>
      </c>
      <c r="F10" s="26" t="n">
        <v>1</v>
      </c>
      <c r="G10" s="26" t="inlineStr">
        <is>
          <t>Confirmed</t>
        </is>
      </c>
      <c r="H10" s="14">
        <f>IF(OR(C10="",D10=""),"",IFERROR(IF(D10&lt;=C10,"",D10-C10),""))</f>
        <v/>
      </c>
      <c r="I10" s="14">
        <f>IF(OR(C10="",D10=""),"",IFERROR(IF(D10&lt;=C10,"",MAX(INDEX(Calendar!$F$7:$F$156,MATCH(C10,Calendar!$A$7:$A$156,0)):INDEX(Calendar!$F$7:$F$156,MATCH(D10-1,Calendar!$A$7:$A$156,0)))),"Check horizon"))</f>
        <v/>
      </c>
      <c r="J10" s="23">
        <f>IF(A10="","",IF(G10="Canceled","Canceled",IF(COUNTIF($A$7:$A$156,A10)&gt;1,"Check duplicate ID",IF(G10="","Check status",IF(OR(C10="",D10="",H10=""),"Check dates",IF(OR(E10="",F10="",IFERROR(E10+F10,0)&lt;=0),"Check spaces",IF(I10="Check horizon","Check horizon",IF(I10="","Check minimum stay setup",IF(IFERROR(VLOOKUP(C10,Calendar!$A$7:$G$156,7,FALSE),"")="Yes","Check arrival blackout",IF(IFERROR(H10&lt;I10,TRUE),"Check minimum stay","OK"))))))))))</f>
        <v/>
      </c>
      <c r="K10" s="27" t="inlineStr">
        <is>
          <t>Sample cat arrival blackout</t>
        </is>
      </c>
    </row>
    <row r="11">
      <c r="A11" s="24" t="inlineStr">
        <is>
          <t>FIC-BKG-005</t>
        </is>
      </c>
      <c r="B11" s="24" t="inlineStr">
        <is>
          <t>Fictional Pets Umber and Vale</t>
        </is>
      </c>
      <c r="C11" s="36" t="n">
        <v>46384</v>
      </c>
      <c r="D11" s="36" t="n">
        <v>46389</v>
      </c>
      <c r="E11" s="26" t="n">
        <v>1</v>
      </c>
      <c r="F11" s="26" t="n">
        <v>1</v>
      </c>
      <c r="G11" s="26" t="inlineStr">
        <is>
          <t>Confirmed</t>
        </is>
      </c>
      <c r="H11" s="16">
        <f>IF(OR(C11="",D11=""),"",IFERROR(IF(D11&lt;=C11,"",D11-C11),""))</f>
        <v/>
      </c>
      <c r="I11" s="16">
        <f>IF(OR(C11="",D11=""),"",IFERROR(IF(D11&lt;=C11,"",MAX(INDEX(Calendar!$F$7:$F$156,MATCH(C11,Calendar!$A$7:$A$156,0)):INDEX(Calendar!$F$7:$F$156,MATCH(D11-1,Calendar!$A$7:$A$156,0)))),"Check horizon"))</f>
        <v/>
      </c>
      <c r="J11" s="21">
        <f>IF(A11="","",IF(G11="Canceled","Canceled",IF(COUNTIF($A$7:$A$156,A11)&gt;1,"Check duplicate ID",IF(G11="","Check status",IF(OR(C11="",D11="",H11=""),"Check dates",IF(OR(E11="",F11="",IFERROR(E11+F11,0)&lt;=0),"Check spaces",IF(I11="Check horizon","Check horizon",IF(I11="","Check minimum stay setup",IF(IFERROR(VLOOKUP(C11,Calendar!$A$7:$G$156,7,FALSE),"")="Yes","Check arrival blackout",IF(IFERROR(H11&lt;I11,TRUE),"Check minimum stay","OK"))))))))))</f>
        <v/>
      </c>
      <c r="K11" s="27" t="inlineStr">
        <is>
          <t>Sample mixed-space stay</t>
        </is>
      </c>
    </row>
    <row r="12">
      <c r="A12" s="24" t="inlineStr">
        <is>
          <t>FIC-BKG-006</t>
        </is>
      </c>
      <c r="B12" s="24" t="inlineStr">
        <is>
          <t>Fictional Pet Willow</t>
        </is>
      </c>
      <c r="C12" s="36" t="n">
        <v>46402</v>
      </c>
      <c r="D12" s="36" t="n">
        <v>46404</v>
      </c>
      <c r="E12" s="26" t="n">
        <v>1</v>
      </c>
      <c r="F12" s="26" t="n">
        <v>0</v>
      </c>
      <c r="G12" s="26" t="inlineStr">
        <is>
          <t>Confirmed</t>
        </is>
      </c>
      <c r="H12" s="14">
        <f>IF(OR(C12="",D12=""),"",IFERROR(IF(D12&lt;=C12,"",D12-C12),""))</f>
        <v/>
      </c>
      <c r="I12" s="14">
        <f>IF(OR(C12="",D12=""),"",IFERROR(IF(D12&lt;=C12,"",MAX(INDEX(Calendar!$F$7:$F$156,MATCH(C12,Calendar!$A$7:$A$156,0)):INDEX(Calendar!$F$7:$F$156,MATCH(D12-1,Calendar!$A$7:$A$156,0)))),"Check horizon"))</f>
        <v/>
      </c>
      <c r="J12" s="23">
        <f>IF(A12="","",IF(G12="Canceled","Canceled",IF(COUNTIF($A$7:$A$156,A12)&gt;1,"Check duplicate ID",IF(G12="","Check status",IF(OR(C12="",D12="",H12=""),"Check dates",IF(OR(E12="",F12="",IFERROR(E12+F12,0)&lt;=0),"Check spaces",IF(I12="Check horizon","Check horizon",IF(I12="","Check minimum stay setup",IF(IFERROR(VLOOKUP(C12,Calendar!$A$7:$G$156,7,FALSE),"")="Yes","Check arrival blackout",IF(IFERROR(H12&lt;I12,TRUE),"Check minimum stay","OK"))))))))))</f>
        <v/>
      </c>
      <c r="K12" s="27" t="inlineStr">
        <is>
          <t>Sample weekend stay</t>
        </is>
      </c>
    </row>
    <row r="13">
      <c r="A13" s="24" t="inlineStr">
        <is>
          <t>FIC-BKG-007</t>
        </is>
      </c>
      <c r="B13" s="24" t="inlineStr">
        <is>
          <t>Fictional Pets Xenon and Yarrow</t>
        </is>
      </c>
      <c r="C13" s="36" t="n">
        <v>46430</v>
      </c>
      <c r="D13" s="36" t="n">
        <v>46432</v>
      </c>
      <c r="E13" s="26" t="n">
        <v>0</v>
      </c>
      <c r="F13" s="26" t="n">
        <v>2</v>
      </c>
      <c r="G13" s="26" t="inlineStr">
        <is>
          <t>Tentative</t>
        </is>
      </c>
      <c r="H13" s="16">
        <f>IF(OR(C13="",D13=""),"",IFERROR(IF(D13&lt;=C13,"",D13-C13),""))</f>
        <v/>
      </c>
      <c r="I13" s="16">
        <f>IF(OR(C13="",D13=""),"",IFERROR(IF(D13&lt;=C13,"",MAX(INDEX(Calendar!$F$7:$F$156,MATCH(C13,Calendar!$A$7:$A$156,0)):INDEX(Calendar!$F$7:$F$156,MATCH(D13-1,Calendar!$A$7:$A$156,0)))),"Check horizon"))</f>
        <v/>
      </c>
      <c r="J13" s="21">
        <f>IF(A13="","",IF(G13="Canceled","Canceled",IF(COUNTIF($A$7:$A$156,A13)&gt;1,"Check duplicate ID",IF(G13="","Check status",IF(OR(C13="",D13="",H13=""),"Check dates",IF(OR(E13="",F13="",IFERROR(E13+F13,0)&lt;=0),"Check spaces",IF(I13="Check horizon","Check horizon",IF(I13="","Check minimum stay setup",IF(IFERROR(VLOOKUP(C13,Calendar!$A$7:$G$156,7,FALSE),"")="Yes","Check arrival blackout",IF(IFERROR(H13&lt;I13,TRUE),"Check minimum stay","OK"))))))))))</f>
        <v/>
      </c>
      <c r="K13" s="27" t="inlineStr">
        <is>
          <t>Sample two-cat stay</t>
        </is>
      </c>
    </row>
    <row r="14">
      <c r="A14" s="24" t="inlineStr">
        <is>
          <t>FIC-BKG-008</t>
        </is>
      </c>
      <c r="B14" s="24" t="inlineStr">
        <is>
          <t>Fictional Pets Zinnia and Acorn</t>
        </is>
      </c>
      <c r="C14" s="36" t="n">
        <v>46451</v>
      </c>
      <c r="D14" s="36" t="n">
        <v>46454</v>
      </c>
      <c r="E14" s="26" t="n">
        <v>2</v>
      </c>
      <c r="F14" s="26" t="n">
        <v>0</v>
      </c>
      <c r="G14" s="26" t="inlineStr">
        <is>
          <t>Confirmed</t>
        </is>
      </c>
      <c r="H14" s="14">
        <f>IF(OR(C14="",D14=""),"",IFERROR(IF(D14&lt;=C14,"",D14-C14),""))</f>
        <v/>
      </c>
      <c r="I14" s="14">
        <f>IF(OR(C14="",D14=""),"",IFERROR(IF(D14&lt;=C14,"",MAX(INDEX(Calendar!$F$7:$F$156,MATCH(C14,Calendar!$A$7:$A$156,0)):INDEX(Calendar!$F$7:$F$156,MATCH(D14-1,Calendar!$A$7:$A$156,0)))),"Check horizon"))</f>
        <v/>
      </c>
      <c r="J14" s="23">
        <f>IF(A14="","",IF(G14="Canceled","Canceled",IF(COUNTIF($A$7:$A$156,A14)&gt;1,"Check duplicate ID",IF(G14="","Check status",IF(OR(C14="",D14="",H14=""),"Check dates",IF(OR(E14="",F14="",IFERROR(E14+F14,0)&lt;=0),"Check spaces",IF(I14="Check horizon","Check horizon",IF(I14="","Check minimum stay setup",IF(IFERROR(VLOOKUP(C14,Calendar!$A$7:$G$156,7,FALSE),"")="Yes","Check arrival blackout",IF(IFERROR(H14&lt;I14,TRUE),"Check minimum stay","OK"))))))))))</f>
        <v/>
      </c>
      <c r="K14" s="27" t="inlineStr">
        <is>
          <t>Sample spring stay</t>
        </is>
      </c>
    </row>
    <row r="15">
      <c r="A15" s="24" t="inlineStr">
        <is>
          <t>FIC-BKG-009</t>
        </is>
      </c>
      <c r="B15" s="24" t="inlineStr">
        <is>
          <t>Fictional Pet Birch</t>
        </is>
      </c>
      <c r="C15" s="36" t="n">
        <v>46456</v>
      </c>
      <c r="D15" s="36" t="n">
        <v>46458</v>
      </c>
      <c r="E15" s="26" t="n">
        <v>1</v>
      </c>
      <c r="F15" s="26" t="n">
        <v>0</v>
      </c>
      <c r="G15" s="26" t="inlineStr">
        <is>
          <t>Confirmed</t>
        </is>
      </c>
      <c r="H15" s="16">
        <f>IF(OR(C15="",D15=""),"",IFERROR(IF(D15&lt;=C15,"",D15-C15),""))</f>
        <v/>
      </c>
      <c r="I15" s="16">
        <f>IF(OR(C15="",D15=""),"",IFERROR(IF(D15&lt;=C15,"",MAX(INDEX(Calendar!$F$7:$F$156,MATCH(C15,Calendar!$A$7:$A$156,0)):INDEX(Calendar!$F$7:$F$156,MATCH(D15-1,Calendar!$A$7:$A$156,0)))),"Check horizon"))</f>
        <v/>
      </c>
      <c r="J15" s="21">
        <f>IF(A15="","",IF(G15="Canceled","Canceled",IF(COUNTIF($A$7:$A$156,A15)&gt;1,"Check duplicate ID",IF(G15="","Check status",IF(OR(C15="",D15="",H15=""),"Check dates",IF(OR(E15="",F15="",IFERROR(E15+F15,0)&lt;=0),"Check spaces",IF(I15="Check horizon","Check horizon",IF(I15="","Check minimum stay setup",IF(IFERROR(VLOOKUP(C15,Calendar!$A$7:$G$156,7,FALSE),"")="Yes","Check arrival blackout",IF(IFERROR(H15&lt;I15,TRUE),"Check minimum stay","OK"))))))))))</f>
        <v/>
      </c>
      <c r="K15" s="27" t="inlineStr">
        <is>
          <t>Sample minimum-stay check</t>
        </is>
      </c>
    </row>
    <row r="16">
      <c r="A16" s="24" t="inlineStr">
        <is>
          <t>FIC-BKG-010</t>
        </is>
      </c>
      <c r="B16" s="24" t="inlineStr">
        <is>
          <t>Fictional Pet Cedar</t>
        </is>
      </c>
      <c r="C16" s="36" t="n">
        <v>46464</v>
      </c>
      <c r="D16" s="36" t="n">
        <v>46466</v>
      </c>
      <c r="E16" s="26" t="n">
        <v>1</v>
      </c>
      <c r="F16" s="26" t="n">
        <v>0</v>
      </c>
      <c r="G16" s="26" t="inlineStr">
        <is>
          <t>Canceled</t>
        </is>
      </c>
      <c r="H16" s="14">
        <f>IF(OR(C16="",D16=""),"",IFERROR(IF(D16&lt;=C16,"",D16-C16),""))</f>
        <v/>
      </c>
      <c r="I16" s="14">
        <f>IF(OR(C16="",D16=""),"",IFERROR(IF(D16&lt;=C16,"",MAX(INDEX(Calendar!$F$7:$F$156,MATCH(C16,Calendar!$A$7:$A$156,0)):INDEX(Calendar!$F$7:$F$156,MATCH(D16-1,Calendar!$A$7:$A$156,0)))),"Check horizon"))</f>
        <v/>
      </c>
      <c r="J16" s="23">
        <f>IF(A16="","",IF(G16="Canceled","Canceled",IF(COUNTIF($A$7:$A$156,A16)&gt;1,"Check duplicate ID",IF(G16="","Check status",IF(OR(C16="",D16="",H16=""),"Check dates",IF(OR(E16="",F16="",IFERROR(E16+F16,0)&lt;=0),"Check spaces",IF(I16="Check horizon","Check horizon",IF(I16="","Check minimum stay setup",IF(IFERROR(VLOOKUP(C16,Calendar!$A$7:$G$156,7,FALSE),"")="Yes","Check arrival blackout",IF(IFERROR(H16&lt;I16,TRUE),"Check minimum stay","OK"))))))))))</f>
        <v/>
      </c>
      <c r="K16" s="27" t="inlineStr">
        <is>
          <t>Sample canceled horizon-edge stay</t>
        </is>
      </c>
    </row>
    <row r="17">
      <c r="A17" s="24" t="n"/>
      <c r="B17" s="24" t="n"/>
      <c r="C17" s="36" t="n"/>
      <c r="D17" s="36" t="n"/>
      <c r="E17" s="26" t="n"/>
      <c r="F17" s="26" t="n"/>
      <c r="G17" s="26" t="n"/>
      <c r="H17" s="16">
        <f>IF(OR(C17="",D17=""),"",IFERROR(IF(D17&lt;=C17,"",D17-C17),""))</f>
        <v/>
      </c>
      <c r="I17" s="16">
        <f>IF(OR(C17="",D17=""),"",IFERROR(IF(D17&lt;=C17,"",MAX(INDEX(Calendar!$F$7:$F$156,MATCH(C17,Calendar!$A$7:$A$156,0)):INDEX(Calendar!$F$7:$F$156,MATCH(D17-1,Calendar!$A$7:$A$156,0)))),"Check horizon"))</f>
        <v/>
      </c>
      <c r="J17" s="21">
        <f>IF(A17="","",IF(G17="Canceled","Canceled",IF(COUNTIF($A$7:$A$156,A17)&gt;1,"Check duplicate ID",IF(G17="","Check status",IF(OR(C17="",D17="",H17=""),"Check dates",IF(OR(E17="",F17="",IFERROR(E17+F17,0)&lt;=0),"Check spaces",IF(I17="Check horizon","Check horizon",IF(I17="","Check minimum stay setup",IF(IFERROR(VLOOKUP(C17,Calendar!$A$7:$G$156,7,FALSE),"")="Yes","Check arrival blackout",IF(IFERROR(H17&lt;I17,TRUE),"Check minimum stay","OK"))))))))))</f>
        <v/>
      </c>
      <c r="K17" s="27" t="n"/>
    </row>
    <row r="18">
      <c r="A18" s="24" t="n"/>
      <c r="B18" s="24" t="n"/>
      <c r="C18" s="36" t="n"/>
      <c r="D18" s="36" t="n"/>
      <c r="E18" s="26" t="n"/>
      <c r="F18" s="26" t="n"/>
      <c r="G18" s="26" t="n"/>
      <c r="H18" s="14">
        <f>IF(OR(C18="",D18=""),"",IFERROR(IF(D18&lt;=C18,"",D18-C18),""))</f>
        <v/>
      </c>
      <c r="I18" s="14">
        <f>IF(OR(C18="",D18=""),"",IFERROR(IF(D18&lt;=C18,"",MAX(INDEX(Calendar!$F$7:$F$156,MATCH(C18,Calendar!$A$7:$A$156,0)):INDEX(Calendar!$F$7:$F$156,MATCH(D18-1,Calendar!$A$7:$A$156,0)))),"Check horizon"))</f>
        <v/>
      </c>
      <c r="J18" s="23">
        <f>IF(A18="","",IF(G18="Canceled","Canceled",IF(COUNTIF($A$7:$A$156,A18)&gt;1,"Check duplicate ID",IF(G18="","Check status",IF(OR(C18="",D18="",H18=""),"Check dates",IF(OR(E18="",F18="",IFERROR(E18+F18,0)&lt;=0),"Check spaces",IF(I18="Check horizon","Check horizon",IF(I18="","Check minimum stay setup",IF(IFERROR(VLOOKUP(C18,Calendar!$A$7:$G$156,7,FALSE),"")="Yes","Check arrival blackout",IF(IFERROR(H18&lt;I18,TRUE),"Check minimum stay","OK"))))))))))</f>
        <v/>
      </c>
      <c r="K18" s="27" t="n"/>
    </row>
    <row r="19">
      <c r="A19" s="24" t="n"/>
      <c r="B19" s="24" t="n"/>
      <c r="C19" s="36" t="n"/>
      <c r="D19" s="36" t="n"/>
      <c r="E19" s="26" t="n"/>
      <c r="F19" s="26" t="n"/>
      <c r="G19" s="26" t="n"/>
      <c r="H19" s="16">
        <f>IF(OR(C19="",D19=""),"",IFERROR(IF(D19&lt;=C19,"",D19-C19),""))</f>
        <v/>
      </c>
      <c r="I19" s="16">
        <f>IF(OR(C19="",D19=""),"",IFERROR(IF(D19&lt;=C19,"",MAX(INDEX(Calendar!$F$7:$F$156,MATCH(C19,Calendar!$A$7:$A$156,0)):INDEX(Calendar!$F$7:$F$156,MATCH(D19-1,Calendar!$A$7:$A$156,0)))),"Check horizon"))</f>
        <v/>
      </c>
      <c r="J19" s="21">
        <f>IF(A19="","",IF(G19="Canceled","Canceled",IF(COUNTIF($A$7:$A$156,A19)&gt;1,"Check duplicate ID",IF(G19="","Check status",IF(OR(C19="",D19="",H19=""),"Check dates",IF(OR(E19="",F19="",IFERROR(E19+F19,0)&lt;=0),"Check spaces",IF(I19="Check horizon","Check horizon",IF(I19="","Check minimum stay setup",IF(IFERROR(VLOOKUP(C19,Calendar!$A$7:$G$156,7,FALSE),"")="Yes","Check arrival blackout",IF(IFERROR(H19&lt;I19,TRUE),"Check minimum stay","OK"))))))))))</f>
        <v/>
      </c>
      <c r="K19" s="27" t="n"/>
    </row>
    <row r="20">
      <c r="A20" s="24" t="n"/>
      <c r="B20" s="24" t="n"/>
      <c r="C20" s="36" t="n"/>
      <c r="D20" s="36" t="n"/>
      <c r="E20" s="26" t="n"/>
      <c r="F20" s="26" t="n"/>
      <c r="G20" s="26" t="n"/>
      <c r="H20" s="14">
        <f>IF(OR(C20="",D20=""),"",IFERROR(IF(D20&lt;=C20,"",D20-C20),""))</f>
        <v/>
      </c>
      <c r="I20" s="14">
        <f>IF(OR(C20="",D20=""),"",IFERROR(IF(D20&lt;=C20,"",MAX(INDEX(Calendar!$F$7:$F$156,MATCH(C20,Calendar!$A$7:$A$156,0)):INDEX(Calendar!$F$7:$F$156,MATCH(D20-1,Calendar!$A$7:$A$156,0)))),"Check horizon"))</f>
        <v/>
      </c>
      <c r="J20" s="23">
        <f>IF(A20="","",IF(G20="Canceled","Canceled",IF(COUNTIF($A$7:$A$156,A20)&gt;1,"Check duplicate ID",IF(G20="","Check status",IF(OR(C20="",D20="",H20=""),"Check dates",IF(OR(E20="",F20="",IFERROR(E20+F20,0)&lt;=0),"Check spaces",IF(I20="Check horizon","Check horizon",IF(I20="","Check minimum stay setup",IF(IFERROR(VLOOKUP(C20,Calendar!$A$7:$G$156,7,FALSE),"")="Yes","Check arrival blackout",IF(IFERROR(H20&lt;I20,TRUE),"Check minimum stay","OK"))))))))))</f>
        <v/>
      </c>
      <c r="K20" s="27" t="n"/>
    </row>
    <row r="21">
      <c r="A21" s="24" t="n"/>
      <c r="B21" s="24" t="n"/>
      <c r="C21" s="36" t="n"/>
      <c r="D21" s="36" t="n"/>
      <c r="E21" s="26" t="n"/>
      <c r="F21" s="26" t="n"/>
      <c r="G21" s="26" t="n"/>
      <c r="H21" s="16">
        <f>IF(OR(C21="",D21=""),"",IFERROR(IF(D21&lt;=C21,"",D21-C21),""))</f>
        <v/>
      </c>
      <c r="I21" s="16">
        <f>IF(OR(C21="",D21=""),"",IFERROR(IF(D21&lt;=C21,"",MAX(INDEX(Calendar!$F$7:$F$156,MATCH(C21,Calendar!$A$7:$A$156,0)):INDEX(Calendar!$F$7:$F$156,MATCH(D21-1,Calendar!$A$7:$A$156,0)))),"Check horizon"))</f>
        <v/>
      </c>
      <c r="J21" s="21">
        <f>IF(A21="","",IF(G21="Canceled","Canceled",IF(COUNTIF($A$7:$A$156,A21)&gt;1,"Check duplicate ID",IF(G21="","Check status",IF(OR(C21="",D21="",H21=""),"Check dates",IF(OR(E21="",F21="",IFERROR(E21+F21,0)&lt;=0),"Check spaces",IF(I21="Check horizon","Check horizon",IF(I21="","Check minimum stay setup",IF(IFERROR(VLOOKUP(C21,Calendar!$A$7:$G$156,7,FALSE),"")="Yes","Check arrival blackout",IF(IFERROR(H21&lt;I21,TRUE),"Check minimum stay","OK"))))))))))</f>
        <v/>
      </c>
      <c r="K21" s="27" t="n"/>
    </row>
    <row r="22">
      <c r="A22" s="24" t="n"/>
      <c r="B22" s="24" t="n"/>
      <c r="C22" s="36" t="n"/>
      <c r="D22" s="36" t="n"/>
      <c r="E22" s="26" t="n"/>
      <c r="F22" s="26" t="n"/>
      <c r="G22" s="26" t="n"/>
      <c r="H22" s="14">
        <f>IF(OR(C22="",D22=""),"",IFERROR(IF(D22&lt;=C22,"",D22-C22),""))</f>
        <v/>
      </c>
      <c r="I22" s="14">
        <f>IF(OR(C22="",D22=""),"",IFERROR(IF(D22&lt;=C22,"",MAX(INDEX(Calendar!$F$7:$F$156,MATCH(C22,Calendar!$A$7:$A$156,0)):INDEX(Calendar!$F$7:$F$156,MATCH(D22-1,Calendar!$A$7:$A$156,0)))),"Check horizon"))</f>
        <v/>
      </c>
      <c r="J22" s="23">
        <f>IF(A22="","",IF(G22="Canceled","Canceled",IF(COUNTIF($A$7:$A$156,A22)&gt;1,"Check duplicate ID",IF(G22="","Check status",IF(OR(C22="",D22="",H22=""),"Check dates",IF(OR(E22="",F22="",IFERROR(E22+F22,0)&lt;=0),"Check spaces",IF(I22="Check horizon","Check horizon",IF(I22="","Check minimum stay setup",IF(IFERROR(VLOOKUP(C22,Calendar!$A$7:$G$156,7,FALSE),"")="Yes","Check arrival blackout",IF(IFERROR(H22&lt;I22,TRUE),"Check minimum stay","OK"))))))))))</f>
        <v/>
      </c>
      <c r="K22" s="27" t="n"/>
    </row>
    <row r="23">
      <c r="A23" s="24" t="n"/>
      <c r="B23" s="24" t="n"/>
      <c r="C23" s="36" t="n"/>
      <c r="D23" s="36" t="n"/>
      <c r="E23" s="26" t="n"/>
      <c r="F23" s="26" t="n"/>
      <c r="G23" s="26" t="n"/>
      <c r="H23" s="16">
        <f>IF(OR(C23="",D23=""),"",IFERROR(IF(D23&lt;=C23,"",D23-C23),""))</f>
        <v/>
      </c>
      <c r="I23" s="16">
        <f>IF(OR(C23="",D23=""),"",IFERROR(IF(D23&lt;=C23,"",MAX(INDEX(Calendar!$F$7:$F$156,MATCH(C23,Calendar!$A$7:$A$156,0)):INDEX(Calendar!$F$7:$F$156,MATCH(D23-1,Calendar!$A$7:$A$156,0)))),"Check horizon"))</f>
        <v/>
      </c>
      <c r="J23" s="21">
        <f>IF(A23="","",IF(G23="Canceled","Canceled",IF(COUNTIF($A$7:$A$156,A23)&gt;1,"Check duplicate ID",IF(G23="","Check status",IF(OR(C23="",D23="",H23=""),"Check dates",IF(OR(E23="",F23="",IFERROR(E23+F23,0)&lt;=0),"Check spaces",IF(I23="Check horizon","Check horizon",IF(I23="","Check minimum stay setup",IF(IFERROR(VLOOKUP(C23,Calendar!$A$7:$G$156,7,FALSE),"")="Yes","Check arrival blackout",IF(IFERROR(H23&lt;I23,TRUE),"Check minimum stay","OK"))))))))))</f>
        <v/>
      </c>
      <c r="K23" s="27" t="n"/>
    </row>
    <row r="24">
      <c r="A24" s="24" t="n"/>
      <c r="B24" s="24" t="n"/>
      <c r="C24" s="36" t="n"/>
      <c r="D24" s="36" t="n"/>
      <c r="E24" s="26" t="n"/>
      <c r="F24" s="26" t="n"/>
      <c r="G24" s="26" t="n"/>
      <c r="H24" s="14">
        <f>IF(OR(C24="",D24=""),"",IFERROR(IF(D24&lt;=C24,"",D24-C24),""))</f>
        <v/>
      </c>
      <c r="I24" s="14">
        <f>IF(OR(C24="",D24=""),"",IFERROR(IF(D24&lt;=C24,"",MAX(INDEX(Calendar!$F$7:$F$156,MATCH(C24,Calendar!$A$7:$A$156,0)):INDEX(Calendar!$F$7:$F$156,MATCH(D24-1,Calendar!$A$7:$A$156,0)))),"Check horizon"))</f>
        <v/>
      </c>
      <c r="J24" s="23">
        <f>IF(A24="","",IF(G24="Canceled","Canceled",IF(COUNTIF($A$7:$A$156,A24)&gt;1,"Check duplicate ID",IF(G24="","Check status",IF(OR(C24="",D24="",H24=""),"Check dates",IF(OR(E24="",F24="",IFERROR(E24+F24,0)&lt;=0),"Check spaces",IF(I24="Check horizon","Check horizon",IF(I24="","Check minimum stay setup",IF(IFERROR(VLOOKUP(C24,Calendar!$A$7:$G$156,7,FALSE),"")="Yes","Check arrival blackout",IF(IFERROR(H24&lt;I24,TRUE),"Check minimum stay","OK"))))))))))</f>
        <v/>
      </c>
      <c r="K24" s="27" t="n"/>
    </row>
    <row r="25">
      <c r="A25" s="24" t="n"/>
      <c r="B25" s="24" t="n"/>
      <c r="C25" s="36" t="n"/>
      <c r="D25" s="36" t="n"/>
      <c r="E25" s="26" t="n"/>
      <c r="F25" s="26" t="n"/>
      <c r="G25" s="26" t="n"/>
      <c r="H25" s="16">
        <f>IF(OR(C25="",D25=""),"",IFERROR(IF(D25&lt;=C25,"",D25-C25),""))</f>
        <v/>
      </c>
      <c r="I25" s="16">
        <f>IF(OR(C25="",D25=""),"",IFERROR(IF(D25&lt;=C25,"",MAX(INDEX(Calendar!$F$7:$F$156,MATCH(C25,Calendar!$A$7:$A$156,0)):INDEX(Calendar!$F$7:$F$156,MATCH(D25-1,Calendar!$A$7:$A$156,0)))),"Check horizon"))</f>
        <v/>
      </c>
      <c r="J25" s="21">
        <f>IF(A25="","",IF(G25="Canceled","Canceled",IF(COUNTIF($A$7:$A$156,A25)&gt;1,"Check duplicate ID",IF(G25="","Check status",IF(OR(C25="",D25="",H25=""),"Check dates",IF(OR(E25="",F25="",IFERROR(E25+F25,0)&lt;=0),"Check spaces",IF(I25="Check horizon","Check horizon",IF(I25="","Check minimum stay setup",IF(IFERROR(VLOOKUP(C25,Calendar!$A$7:$G$156,7,FALSE),"")="Yes","Check arrival blackout",IF(IFERROR(H25&lt;I25,TRUE),"Check minimum stay","OK"))))))))))</f>
        <v/>
      </c>
      <c r="K25" s="27" t="n"/>
    </row>
    <row r="26">
      <c r="A26" s="24" t="n"/>
      <c r="B26" s="24" t="n"/>
      <c r="C26" s="36" t="n"/>
      <c r="D26" s="36" t="n"/>
      <c r="E26" s="26" t="n"/>
      <c r="F26" s="26" t="n"/>
      <c r="G26" s="26" t="n"/>
      <c r="H26" s="14">
        <f>IF(OR(C26="",D26=""),"",IFERROR(IF(D26&lt;=C26,"",D26-C26),""))</f>
        <v/>
      </c>
      <c r="I26" s="14">
        <f>IF(OR(C26="",D26=""),"",IFERROR(IF(D26&lt;=C26,"",MAX(INDEX(Calendar!$F$7:$F$156,MATCH(C26,Calendar!$A$7:$A$156,0)):INDEX(Calendar!$F$7:$F$156,MATCH(D26-1,Calendar!$A$7:$A$156,0)))),"Check horizon"))</f>
        <v/>
      </c>
      <c r="J26" s="23">
        <f>IF(A26="","",IF(G26="Canceled","Canceled",IF(COUNTIF($A$7:$A$156,A26)&gt;1,"Check duplicate ID",IF(G26="","Check status",IF(OR(C26="",D26="",H26=""),"Check dates",IF(OR(E26="",F26="",IFERROR(E26+F26,0)&lt;=0),"Check spaces",IF(I26="Check horizon","Check horizon",IF(I26="","Check minimum stay setup",IF(IFERROR(VLOOKUP(C26,Calendar!$A$7:$G$156,7,FALSE),"")="Yes","Check arrival blackout",IF(IFERROR(H26&lt;I26,TRUE),"Check minimum stay","OK"))))))))))</f>
        <v/>
      </c>
      <c r="K26" s="27" t="n"/>
    </row>
    <row r="27">
      <c r="A27" s="24" t="n"/>
      <c r="B27" s="24" t="n"/>
      <c r="C27" s="36" t="n"/>
      <c r="D27" s="36" t="n"/>
      <c r="E27" s="26" t="n"/>
      <c r="F27" s="26" t="n"/>
      <c r="G27" s="26" t="n"/>
      <c r="H27" s="16">
        <f>IF(OR(C27="",D27=""),"",IFERROR(IF(D27&lt;=C27,"",D27-C27),""))</f>
        <v/>
      </c>
      <c r="I27" s="16">
        <f>IF(OR(C27="",D27=""),"",IFERROR(IF(D27&lt;=C27,"",MAX(INDEX(Calendar!$F$7:$F$156,MATCH(C27,Calendar!$A$7:$A$156,0)):INDEX(Calendar!$F$7:$F$156,MATCH(D27-1,Calendar!$A$7:$A$156,0)))),"Check horizon"))</f>
        <v/>
      </c>
      <c r="J27" s="21">
        <f>IF(A27="","",IF(G27="Canceled","Canceled",IF(COUNTIF($A$7:$A$156,A27)&gt;1,"Check duplicate ID",IF(G27="","Check status",IF(OR(C27="",D27="",H27=""),"Check dates",IF(OR(E27="",F27="",IFERROR(E27+F27,0)&lt;=0),"Check spaces",IF(I27="Check horizon","Check horizon",IF(I27="","Check minimum stay setup",IF(IFERROR(VLOOKUP(C27,Calendar!$A$7:$G$156,7,FALSE),"")="Yes","Check arrival blackout",IF(IFERROR(H27&lt;I27,TRUE),"Check minimum stay","OK"))))))))))</f>
        <v/>
      </c>
      <c r="K27" s="27" t="n"/>
    </row>
    <row r="28">
      <c r="A28" s="24" t="n"/>
      <c r="B28" s="24" t="n"/>
      <c r="C28" s="36" t="n"/>
      <c r="D28" s="36" t="n"/>
      <c r="E28" s="26" t="n"/>
      <c r="F28" s="26" t="n"/>
      <c r="G28" s="26" t="n"/>
      <c r="H28" s="14">
        <f>IF(OR(C28="",D28=""),"",IFERROR(IF(D28&lt;=C28,"",D28-C28),""))</f>
        <v/>
      </c>
      <c r="I28" s="14">
        <f>IF(OR(C28="",D28=""),"",IFERROR(IF(D28&lt;=C28,"",MAX(INDEX(Calendar!$F$7:$F$156,MATCH(C28,Calendar!$A$7:$A$156,0)):INDEX(Calendar!$F$7:$F$156,MATCH(D28-1,Calendar!$A$7:$A$156,0)))),"Check horizon"))</f>
        <v/>
      </c>
      <c r="J28" s="23">
        <f>IF(A28="","",IF(G28="Canceled","Canceled",IF(COUNTIF($A$7:$A$156,A28)&gt;1,"Check duplicate ID",IF(G28="","Check status",IF(OR(C28="",D28="",H28=""),"Check dates",IF(OR(E28="",F28="",IFERROR(E28+F28,0)&lt;=0),"Check spaces",IF(I28="Check horizon","Check horizon",IF(I28="","Check minimum stay setup",IF(IFERROR(VLOOKUP(C28,Calendar!$A$7:$G$156,7,FALSE),"")="Yes","Check arrival blackout",IF(IFERROR(H28&lt;I28,TRUE),"Check minimum stay","OK"))))))))))</f>
        <v/>
      </c>
      <c r="K28" s="27" t="n"/>
    </row>
    <row r="29">
      <c r="A29" s="24" t="n"/>
      <c r="B29" s="24" t="n"/>
      <c r="C29" s="36" t="n"/>
      <c r="D29" s="36" t="n"/>
      <c r="E29" s="26" t="n"/>
      <c r="F29" s="26" t="n"/>
      <c r="G29" s="26" t="n"/>
      <c r="H29" s="16">
        <f>IF(OR(C29="",D29=""),"",IFERROR(IF(D29&lt;=C29,"",D29-C29),""))</f>
        <v/>
      </c>
      <c r="I29" s="16">
        <f>IF(OR(C29="",D29=""),"",IFERROR(IF(D29&lt;=C29,"",MAX(INDEX(Calendar!$F$7:$F$156,MATCH(C29,Calendar!$A$7:$A$156,0)):INDEX(Calendar!$F$7:$F$156,MATCH(D29-1,Calendar!$A$7:$A$156,0)))),"Check horizon"))</f>
        <v/>
      </c>
      <c r="J29" s="21">
        <f>IF(A29="","",IF(G29="Canceled","Canceled",IF(COUNTIF($A$7:$A$156,A29)&gt;1,"Check duplicate ID",IF(G29="","Check status",IF(OR(C29="",D29="",H29=""),"Check dates",IF(OR(E29="",F29="",IFERROR(E29+F29,0)&lt;=0),"Check spaces",IF(I29="Check horizon","Check horizon",IF(I29="","Check minimum stay setup",IF(IFERROR(VLOOKUP(C29,Calendar!$A$7:$G$156,7,FALSE),"")="Yes","Check arrival blackout",IF(IFERROR(H29&lt;I29,TRUE),"Check minimum stay","OK"))))))))))</f>
        <v/>
      </c>
      <c r="K29" s="27" t="n"/>
    </row>
    <row r="30">
      <c r="A30" s="24" t="n"/>
      <c r="B30" s="24" t="n"/>
      <c r="C30" s="36" t="n"/>
      <c r="D30" s="36" t="n"/>
      <c r="E30" s="26" t="n"/>
      <c r="F30" s="26" t="n"/>
      <c r="G30" s="26" t="n"/>
      <c r="H30" s="14">
        <f>IF(OR(C30="",D30=""),"",IFERROR(IF(D30&lt;=C30,"",D30-C30),""))</f>
        <v/>
      </c>
      <c r="I30" s="14">
        <f>IF(OR(C30="",D30=""),"",IFERROR(IF(D30&lt;=C30,"",MAX(INDEX(Calendar!$F$7:$F$156,MATCH(C30,Calendar!$A$7:$A$156,0)):INDEX(Calendar!$F$7:$F$156,MATCH(D30-1,Calendar!$A$7:$A$156,0)))),"Check horizon"))</f>
        <v/>
      </c>
      <c r="J30" s="23">
        <f>IF(A30="","",IF(G30="Canceled","Canceled",IF(COUNTIF($A$7:$A$156,A30)&gt;1,"Check duplicate ID",IF(G30="","Check status",IF(OR(C30="",D30="",H30=""),"Check dates",IF(OR(E30="",F30="",IFERROR(E30+F30,0)&lt;=0),"Check spaces",IF(I30="Check horizon","Check horizon",IF(I30="","Check minimum stay setup",IF(IFERROR(VLOOKUP(C30,Calendar!$A$7:$G$156,7,FALSE),"")="Yes","Check arrival blackout",IF(IFERROR(H30&lt;I30,TRUE),"Check minimum stay","OK"))))))))))</f>
        <v/>
      </c>
      <c r="K30" s="27" t="n"/>
    </row>
    <row r="31">
      <c r="A31" s="24" t="n"/>
      <c r="B31" s="24" t="n"/>
      <c r="C31" s="36" t="n"/>
      <c r="D31" s="36" t="n"/>
      <c r="E31" s="26" t="n"/>
      <c r="F31" s="26" t="n"/>
      <c r="G31" s="26" t="n"/>
      <c r="H31" s="16">
        <f>IF(OR(C31="",D31=""),"",IFERROR(IF(D31&lt;=C31,"",D31-C31),""))</f>
        <v/>
      </c>
      <c r="I31" s="16">
        <f>IF(OR(C31="",D31=""),"",IFERROR(IF(D31&lt;=C31,"",MAX(INDEX(Calendar!$F$7:$F$156,MATCH(C31,Calendar!$A$7:$A$156,0)):INDEX(Calendar!$F$7:$F$156,MATCH(D31-1,Calendar!$A$7:$A$156,0)))),"Check horizon"))</f>
        <v/>
      </c>
      <c r="J31" s="21">
        <f>IF(A31="","",IF(G31="Canceled","Canceled",IF(COUNTIF($A$7:$A$156,A31)&gt;1,"Check duplicate ID",IF(G31="","Check status",IF(OR(C31="",D31="",H31=""),"Check dates",IF(OR(E31="",F31="",IFERROR(E31+F31,0)&lt;=0),"Check spaces",IF(I31="Check horizon","Check horizon",IF(I31="","Check minimum stay setup",IF(IFERROR(VLOOKUP(C31,Calendar!$A$7:$G$156,7,FALSE),"")="Yes","Check arrival blackout",IF(IFERROR(H31&lt;I31,TRUE),"Check minimum stay","OK"))))))))))</f>
        <v/>
      </c>
      <c r="K31" s="27" t="n"/>
    </row>
    <row r="32">
      <c r="A32" s="24" t="n"/>
      <c r="B32" s="24" t="n"/>
      <c r="C32" s="36" t="n"/>
      <c r="D32" s="36" t="n"/>
      <c r="E32" s="26" t="n"/>
      <c r="F32" s="26" t="n"/>
      <c r="G32" s="26" t="n"/>
      <c r="H32" s="14">
        <f>IF(OR(C32="",D32=""),"",IFERROR(IF(D32&lt;=C32,"",D32-C32),""))</f>
        <v/>
      </c>
      <c r="I32" s="14">
        <f>IF(OR(C32="",D32=""),"",IFERROR(IF(D32&lt;=C32,"",MAX(INDEX(Calendar!$F$7:$F$156,MATCH(C32,Calendar!$A$7:$A$156,0)):INDEX(Calendar!$F$7:$F$156,MATCH(D32-1,Calendar!$A$7:$A$156,0)))),"Check horizon"))</f>
        <v/>
      </c>
      <c r="J32" s="23">
        <f>IF(A32="","",IF(G32="Canceled","Canceled",IF(COUNTIF($A$7:$A$156,A32)&gt;1,"Check duplicate ID",IF(G32="","Check status",IF(OR(C32="",D32="",H32=""),"Check dates",IF(OR(E32="",F32="",IFERROR(E32+F32,0)&lt;=0),"Check spaces",IF(I32="Check horizon","Check horizon",IF(I32="","Check minimum stay setup",IF(IFERROR(VLOOKUP(C32,Calendar!$A$7:$G$156,7,FALSE),"")="Yes","Check arrival blackout",IF(IFERROR(H32&lt;I32,TRUE),"Check minimum stay","OK"))))))))))</f>
        <v/>
      </c>
      <c r="K32" s="27" t="n"/>
    </row>
    <row r="33">
      <c r="A33" s="24" t="n"/>
      <c r="B33" s="24" t="n"/>
      <c r="C33" s="36" t="n"/>
      <c r="D33" s="36" t="n"/>
      <c r="E33" s="26" t="n"/>
      <c r="F33" s="26" t="n"/>
      <c r="G33" s="26" t="n"/>
      <c r="H33" s="16">
        <f>IF(OR(C33="",D33=""),"",IFERROR(IF(D33&lt;=C33,"",D33-C33),""))</f>
        <v/>
      </c>
      <c r="I33" s="16">
        <f>IF(OR(C33="",D33=""),"",IFERROR(IF(D33&lt;=C33,"",MAX(INDEX(Calendar!$F$7:$F$156,MATCH(C33,Calendar!$A$7:$A$156,0)):INDEX(Calendar!$F$7:$F$156,MATCH(D33-1,Calendar!$A$7:$A$156,0)))),"Check horizon"))</f>
        <v/>
      </c>
      <c r="J33" s="21">
        <f>IF(A33="","",IF(G33="Canceled","Canceled",IF(COUNTIF($A$7:$A$156,A33)&gt;1,"Check duplicate ID",IF(G33="","Check status",IF(OR(C33="",D33="",H33=""),"Check dates",IF(OR(E33="",F33="",IFERROR(E33+F33,0)&lt;=0),"Check spaces",IF(I33="Check horizon","Check horizon",IF(I33="","Check minimum stay setup",IF(IFERROR(VLOOKUP(C33,Calendar!$A$7:$G$156,7,FALSE),"")="Yes","Check arrival blackout",IF(IFERROR(H33&lt;I33,TRUE),"Check minimum stay","OK"))))))))))</f>
        <v/>
      </c>
      <c r="K33" s="27" t="n"/>
    </row>
    <row r="34">
      <c r="A34" s="24" t="n"/>
      <c r="B34" s="24" t="n"/>
      <c r="C34" s="36" t="n"/>
      <c r="D34" s="36" t="n"/>
      <c r="E34" s="26" t="n"/>
      <c r="F34" s="26" t="n"/>
      <c r="G34" s="26" t="n"/>
      <c r="H34" s="14">
        <f>IF(OR(C34="",D34=""),"",IFERROR(IF(D34&lt;=C34,"",D34-C34),""))</f>
        <v/>
      </c>
      <c r="I34" s="14">
        <f>IF(OR(C34="",D34=""),"",IFERROR(IF(D34&lt;=C34,"",MAX(INDEX(Calendar!$F$7:$F$156,MATCH(C34,Calendar!$A$7:$A$156,0)):INDEX(Calendar!$F$7:$F$156,MATCH(D34-1,Calendar!$A$7:$A$156,0)))),"Check horizon"))</f>
        <v/>
      </c>
      <c r="J34" s="23">
        <f>IF(A34="","",IF(G34="Canceled","Canceled",IF(COUNTIF($A$7:$A$156,A34)&gt;1,"Check duplicate ID",IF(G34="","Check status",IF(OR(C34="",D34="",H34=""),"Check dates",IF(OR(E34="",F34="",IFERROR(E34+F34,0)&lt;=0),"Check spaces",IF(I34="Check horizon","Check horizon",IF(I34="","Check minimum stay setup",IF(IFERROR(VLOOKUP(C34,Calendar!$A$7:$G$156,7,FALSE),"")="Yes","Check arrival blackout",IF(IFERROR(H34&lt;I34,TRUE),"Check minimum stay","OK"))))))))))</f>
        <v/>
      </c>
      <c r="K34" s="27" t="n"/>
    </row>
    <row r="35">
      <c r="A35" s="24" t="n"/>
      <c r="B35" s="24" t="n"/>
      <c r="C35" s="36" t="n"/>
      <c r="D35" s="36" t="n"/>
      <c r="E35" s="26" t="n"/>
      <c r="F35" s="26" t="n"/>
      <c r="G35" s="26" t="n"/>
      <c r="H35" s="16">
        <f>IF(OR(C35="",D35=""),"",IFERROR(IF(D35&lt;=C35,"",D35-C35),""))</f>
        <v/>
      </c>
      <c r="I35" s="16">
        <f>IF(OR(C35="",D35=""),"",IFERROR(IF(D35&lt;=C35,"",MAX(INDEX(Calendar!$F$7:$F$156,MATCH(C35,Calendar!$A$7:$A$156,0)):INDEX(Calendar!$F$7:$F$156,MATCH(D35-1,Calendar!$A$7:$A$156,0)))),"Check horizon"))</f>
        <v/>
      </c>
      <c r="J35" s="21">
        <f>IF(A35="","",IF(G35="Canceled","Canceled",IF(COUNTIF($A$7:$A$156,A35)&gt;1,"Check duplicate ID",IF(G35="","Check status",IF(OR(C35="",D35="",H35=""),"Check dates",IF(OR(E35="",F35="",IFERROR(E35+F35,0)&lt;=0),"Check spaces",IF(I35="Check horizon","Check horizon",IF(I35="","Check minimum stay setup",IF(IFERROR(VLOOKUP(C35,Calendar!$A$7:$G$156,7,FALSE),"")="Yes","Check arrival blackout",IF(IFERROR(H35&lt;I35,TRUE),"Check minimum stay","OK"))))))))))</f>
        <v/>
      </c>
      <c r="K35" s="27" t="n"/>
    </row>
    <row r="36">
      <c r="A36" s="24" t="n"/>
      <c r="B36" s="24" t="n"/>
      <c r="C36" s="36" t="n"/>
      <c r="D36" s="36" t="n"/>
      <c r="E36" s="26" t="n"/>
      <c r="F36" s="26" t="n"/>
      <c r="G36" s="26" t="n"/>
      <c r="H36" s="14">
        <f>IF(OR(C36="",D36=""),"",IFERROR(IF(D36&lt;=C36,"",D36-C36),""))</f>
        <v/>
      </c>
      <c r="I36" s="14">
        <f>IF(OR(C36="",D36=""),"",IFERROR(IF(D36&lt;=C36,"",MAX(INDEX(Calendar!$F$7:$F$156,MATCH(C36,Calendar!$A$7:$A$156,0)):INDEX(Calendar!$F$7:$F$156,MATCH(D36-1,Calendar!$A$7:$A$156,0)))),"Check horizon"))</f>
        <v/>
      </c>
      <c r="J36" s="23">
        <f>IF(A36="","",IF(G36="Canceled","Canceled",IF(COUNTIF($A$7:$A$156,A36)&gt;1,"Check duplicate ID",IF(G36="","Check status",IF(OR(C36="",D36="",H36=""),"Check dates",IF(OR(E36="",F36="",IFERROR(E36+F36,0)&lt;=0),"Check spaces",IF(I36="Check horizon","Check horizon",IF(I36="","Check minimum stay setup",IF(IFERROR(VLOOKUP(C36,Calendar!$A$7:$G$156,7,FALSE),"")="Yes","Check arrival blackout",IF(IFERROR(H36&lt;I36,TRUE),"Check minimum stay","OK"))))))))))</f>
        <v/>
      </c>
      <c r="K36" s="27" t="n"/>
    </row>
    <row r="37">
      <c r="A37" s="24" t="n"/>
      <c r="B37" s="24" t="n"/>
      <c r="C37" s="36" t="n"/>
      <c r="D37" s="36" t="n"/>
      <c r="E37" s="26" t="n"/>
      <c r="F37" s="26" t="n"/>
      <c r="G37" s="26" t="n"/>
      <c r="H37" s="16">
        <f>IF(OR(C37="",D37=""),"",IFERROR(IF(D37&lt;=C37,"",D37-C37),""))</f>
        <v/>
      </c>
      <c r="I37" s="16">
        <f>IF(OR(C37="",D37=""),"",IFERROR(IF(D37&lt;=C37,"",MAX(INDEX(Calendar!$F$7:$F$156,MATCH(C37,Calendar!$A$7:$A$156,0)):INDEX(Calendar!$F$7:$F$156,MATCH(D37-1,Calendar!$A$7:$A$156,0)))),"Check horizon"))</f>
        <v/>
      </c>
      <c r="J37" s="21">
        <f>IF(A37="","",IF(G37="Canceled","Canceled",IF(COUNTIF($A$7:$A$156,A37)&gt;1,"Check duplicate ID",IF(G37="","Check status",IF(OR(C37="",D37="",H37=""),"Check dates",IF(OR(E37="",F37="",IFERROR(E37+F37,0)&lt;=0),"Check spaces",IF(I37="Check horizon","Check horizon",IF(I37="","Check minimum stay setup",IF(IFERROR(VLOOKUP(C37,Calendar!$A$7:$G$156,7,FALSE),"")="Yes","Check arrival blackout",IF(IFERROR(H37&lt;I37,TRUE),"Check minimum stay","OK"))))))))))</f>
        <v/>
      </c>
      <c r="K37" s="27" t="n"/>
    </row>
    <row r="38">
      <c r="A38" s="24" t="n"/>
      <c r="B38" s="24" t="n"/>
      <c r="C38" s="36" t="n"/>
      <c r="D38" s="36" t="n"/>
      <c r="E38" s="26" t="n"/>
      <c r="F38" s="26" t="n"/>
      <c r="G38" s="26" t="n"/>
      <c r="H38" s="14">
        <f>IF(OR(C38="",D38=""),"",IFERROR(IF(D38&lt;=C38,"",D38-C38),""))</f>
        <v/>
      </c>
      <c r="I38" s="14">
        <f>IF(OR(C38="",D38=""),"",IFERROR(IF(D38&lt;=C38,"",MAX(INDEX(Calendar!$F$7:$F$156,MATCH(C38,Calendar!$A$7:$A$156,0)):INDEX(Calendar!$F$7:$F$156,MATCH(D38-1,Calendar!$A$7:$A$156,0)))),"Check horizon"))</f>
        <v/>
      </c>
      <c r="J38" s="23">
        <f>IF(A38="","",IF(G38="Canceled","Canceled",IF(COUNTIF($A$7:$A$156,A38)&gt;1,"Check duplicate ID",IF(G38="","Check status",IF(OR(C38="",D38="",H38=""),"Check dates",IF(OR(E38="",F38="",IFERROR(E38+F38,0)&lt;=0),"Check spaces",IF(I38="Check horizon","Check horizon",IF(I38="","Check minimum stay setup",IF(IFERROR(VLOOKUP(C38,Calendar!$A$7:$G$156,7,FALSE),"")="Yes","Check arrival blackout",IF(IFERROR(H38&lt;I38,TRUE),"Check minimum stay","OK"))))))))))</f>
        <v/>
      </c>
      <c r="K38" s="27" t="n"/>
    </row>
    <row r="39">
      <c r="A39" s="24" t="n"/>
      <c r="B39" s="24" t="n"/>
      <c r="C39" s="36" t="n"/>
      <c r="D39" s="36" t="n"/>
      <c r="E39" s="26" t="n"/>
      <c r="F39" s="26" t="n"/>
      <c r="G39" s="26" t="n"/>
      <c r="H39" s="16">
        <f>IF(OR(C39="",D39=""),"",IFERROR(IF(D39&lt;=C39,"",D39-C39),""))</f>
        <v/>
      </c>
      <c r="I39" s="16">
        <f>IF(OR(C39="",D39=""),"",IFERROR(IF(D39&lt;=C39,"",MAX(INDEX(Calendar!$F$7:$F$156,MATCH(C39,Calendar!$A$7:$A$156,0)):INDEX(Calendar!$F$7:$F$156,MATCH(D39-1,Calendar!$A$7:$A$156,0)))),"Check horizon"))</f>
        <v/>
      </c>
      <c r="J39" s="21">
        <f>IF(A39="","",IF(G39="Canceled","Canceled",IF(COUNTIF($A$7:$A$156,A39)&gt;1,"Check duplicate ID",IF(G39="","Check status",IF(OR(C39="",D39="",H39=""),"Check dates",IF(OR(E39="",F39="",IFERROR(E39+F39,0)&lt;=0),"Check spaces",IF(I39="Check horizon","Check horizon",IF(I39="","Check minimum stay setup",IF(IFERROR(VLOOKUP(C39,Calendar!$A$7:$G$156,7,FALSE),"")="Yes","Check arrival blackout",IF(IFERROR(H39&lt;I39,TRUE),"Check minimum stay","OK"))))))))))</f>
        <v/>
      </c>
      <c r="K39" s="27" t="n"/>
    </row>
    <row r="40">
      <c r="A40" s="24" t="n"/>
      <c r="B40" s="24" t="n"/>
      <c r="C40" s="36" t="n"/>
      <c r="D40" s="36" t="n"/>
      <c r="E40" s="26" t="n"/>
      <c r="F40" s="26" t="n"/>
      <c r="G40" s="26" t="n"/>
      <c r="H40" s="14">
        <f>IF(OR(C40="",D40=""),"",IFERROR(IF(D40&lt;=C40,"",D40-C40),""))</f>
        <v/>
      </c>
      <c r="I40" s="14">
        <f>IF(OR(C40="",D40=""),"",IFERROR(IF(D40&lt;=C40,"",MAX(INDEX(Calendar!$F$7:$F$156,MATCH(C40,Calendar!$A$7:$A$156,0)):INDEX(Calendar!$F$7:$F$156,MATCH(D40-1,Calendar!$A$7:$A$156,0)))),"Check horizon"))</f>
        <v/>
      </c>
      <c r="J40" s="23">
        <f>IF(A40="","",IF(G40="Canceled","Canceled",IF(COUNTIF($A$7:$A$156,A40)&gt;1,"Check duplicate ID",IF(G40="","Check status",IF(OR(C40="",D40="",H40=""),"Check dates",IF(OR(E40="",F40="",IFERROR(E40+F40,0)&lt;=0),"Check spaces",IF(I40="Check horizon","Check horizon",IF(I40="","Check minimum stay setup",IF(IFERROR(VLOOKUP(C40,Calendar!$A$7:$G$156,7,FALSE),"")="Yes","Check arrival blackout",IF(IFERROR(H40&lt;I40,TRUE),"Check minimum stay","OK"))))))))))</f>
        <v/>
      </c>
      <c r="K40" s="27" t="n"/>
    </row>
    <row r="41">
      <c r="A41" s="24" t="n"/>
      <c r="B41" s="24" t="n"/>
      <c r="C41" s="36" t="n"/>
      <c r="D41" s="36" t="n"/>
      <c r="E41" s="26" t="n"/>
      <c r="F41" s="26" t="n"/>
      <c r="G41" s="26" t="n"/>
      <c r="H41" s="16">
        <f>IF(OR(C41="",D41=""),"",IFERROR(IF(D41&lt;=C41,"",D41-C41),""))</f>
        <v/>
      </c>
      <c r="I41" s="16">
        <f>IF(OR(C41="",D41=""),"",IFERROR(IF(D41&lt;=C41,"",MAX(INDEX(Calendar!$F$7:$F$156,MATCH(C41,Calendar!$A$7:$A$156,0)):INDEX(Calendar!$F$7:$F$156,MATCH(D41-1,Calendar!$A$7:$A$156,0)))),"Check horizon"))</f>
        <v/>
      </c>
      <c r="J41" s="21">
        <f>IF(A41="","",IF(G41="Canceled","Canceled",IF(COUNTIF($A$7:$A$156,A41)&gt;1,"Check duplicate ID",IF(G41="","Check status",IF(OR(C41="",D41="",H41=""),"Check dates",IF(OR(E41="",F41="",IFERROR(E41+F41,0)&lt;=0),"Check spaces",IF(I41="Check horizon","Check horizon",IF(I41="","Check minimum stay setup",IF(IFERROR(VLOOKUP(C41,Calendar!$A$7:$G$156,7,FALSE),"")="Yes","Check arrival blackout",IF(IFERROR(H41&lt;I41,TRUE),"Check minimum stay","OK"))))))))))</f>
        <v/>
      </c>
      <c r="K41" s="27" t="n"/>
    </row>
    <row r="42">
      <c r="A42" s="24" t="n"/>
      <c r="B42" s="24" t="n"/>
      <c r="C42" s="36" t="n"/>
      <c r="D42" s="36" t="n"/>
      <c r="E42" s="26" t="n"/>
      <c r="F42" s="26" t="n"/>
      <c r="G42" s="26" t="n"/>
      <c r="H42" s="14">
        <f>IF(OR(C42="",D42=""),"",IFERROR(IF(D42&lt;=C42,"",D42-C42),""))</f>
        <v/>
      </c>
      <c r="I42" s="14">
        <f>IF(OR(C42="",D42=""),"",IFERROR(IF(D42&lt;=C42,"",MAX(INDEX(Calendar!$F$7:$F$156,MATCH(C42,Calendar!$A$7:$A$156,0)):INDEX(Calendar!$F$7:$F$156,MATCH(D42-1,Calendar!$A$7:$A$156,0)))),"Check horizon"))</f>
        <v/>
      </c>
      <c r="J42" s="23">
        <f>IF(A42="","",IF(G42="Canceled","Canceled",IF(COUNTIF($A$7:$A$156,A42)&gt;1,"Check duplicate ID",IF(G42="","Check status",IF(OR(C42="",D42="",H42=""),"Check dates",IF(OR(E42="",F42="",IFERROR(E42+F42,0)&lt;=0),"Check spaces",IF(I42="Check horizon","Check horizon",IF(I42="","Check minimum stay setup",IF(IFERROR(VLOOKUP(C42,Calendar!$A$7:$G$156,7,FALSE),"")="Yes","Check arrival blackout",IF(IFERROR(H42&lt;I42,TRUE),"Check minimum stay","OK"))))))))))</f>
        <v/>
      </c>
      <c r="K42" s="27" t="n"/>
    </row>
    <row r="43">
      <c r="A43" s="24" t="n"/>
      <c r="B43" s="24" t="n"/>
      <c r="C43" s="36" t="n"/>
      <c r="D43" s="36" t="n"/>
      <c r="E43" s="26" t="n"/>
      <c r="F43" s="26" t="n"/>
      <c r="G43" s="26" t="n"/>
      <c r="H43" s="16">
        <f>IF(OR(C43="",D43=""),"",IFERROR(IF(D43&lt;=C43,"",D43-C43),""))</f>
        <v/>
      </c>
      <c r="I43" s="16">
        <f>IF(OR(C43="",D43=""),"",IFERROR(IF(D43&lt;=C43,"",MAX(INDEX(Calendar!$F$7:$F$156,MATCH(C43,Calendar!$A$7:$A$156,0)):INDEX(Calendar!$F$7:$F$156,MATCH(D43-1,Calendar!$A$7:$A$156,0)))),"Check horizon"))</f>
        <v/>
      </c>
      <c r="J43" s="21">
        <f>IF(A43="","",IF(G43="Canceled","Canceled",IF(COUNTIF($A$7:$A$156,A43)&gt;1,"Check duplicate ID",IF(G43="","Check status",IF(OR(C43="",D43="",H43=""),"Check dates",IF(OR(E43="",F43="",IFERROR(E43+F43,0)&lt;=0),"Check spaces",IF(I43="Check horizon","Check horizon",IF(I43="","Check minimum stay setup",IF(IFERROR(VLOOKUP(C43,Calendar!$A$7:$G$156,7,FALSE),"")="Yes","Check arrival blackout",IF(IFERROR(H43&lt;I43,TRUE),"Check minimum stay","OK"))))))))))</f>
        <v/>
      </c>
      <c r="K43" s="27" t="n"/>
    </row>
    <row r="44">
      <c r="A44" s="24" t="n"/>
      <c r="B44" s="24" t="n"/>
      <c r="C44" s="36" t="n"/>
      <c r="D44" s="36" t="n"/>
      <c r="E44" s="26" t="n"/>
      <c r="F44" s="26" t="n"/>
      <c r="G44" s="26" t="n"/>
      <c r="H44" s="14">
        <f>IF(OR(C44="",D44=""),"",IFERROR(IF(D44&lt;=C44,"",D44-C44),""))</f>
        <v/>
      </c>
      <c r="I44" s="14">
        <f>IF(OR(C44="",D44=""),"",IFERROR(IF(D44&lt;=C44,"",MAX(INDEX(Calendar!$F$7:$F$156,MATCH(C44,Calendar!$A$7:$A$156,0)):INDEX(Calendar!$F$7:$F$156,MATCH(D44-1,Calendar!$A$7:$A$156,0)))),"Check horizon"))</f>
        <v/>
      </c>
      <c r="J44" s="23">
        <f>IF(A44="","",IF(G44="Canceled","Canceled",IF(COUNTIF($A$7:$A$156,A44)&gt;1,"Check duplicate ID",IF(G44="","Check status",IF(OR(C44="",D44="",H44=""),"Check dates",IF(OR(E44="",F44="",IFERROR(E44+F44,0)&lt;=0),"Check spaces",IF(I44="Check horizon","Check horizon",IF(I44="","Check minimum stay setup",IF(IFERROR(VLOOKUP(C44,Calendar!$A$7:$G$156,7,FALSE),"")="Yes","Check arrival blackout",IF(IFERROR(H44&lt;I44,TRUE),"Check minimum stay","OK"))))))))))</f>
        <v/>
      </c>
      <c r="K44" s="27" t="n"/>
    </row>
    <row r="45">
      <c r="A45" s="24" t="n"/>
      <c r="B45" s="24" t="n"/>
      <c r="C45" s="36" t="n"/>
      <c r="D45" s="36" t="n"/>
      <c r="E45" s="26" t="n"/>
      <c r="F45" s="26" t="n"/>
      <c r="G45" s="26" t="n"/>
      <c r="H45" s="16">
        <f>IF(OR(C45="",D45=""),"",IFERROR(IF(D45&lt;=C45,"",D45-C45),""))</f>
        <v/>
      </c>
      <c r="I45" s="16">
        <f>IF(OR(C45="",D45=""),"",IFERROR(IF(D45&lt;=C45,"",MAX(INDEX(Calendar!$F$7:$F$156,MATCH(C45,Calendar!$A$7:$A$156,0)):INDEX(Calendar!$F$7:$F$156,MATCH(D45-1,Calendar!$A$7:$A$156,0)))),"Check horizon"))</f>
        <v/>
      </c>
      <c r="J45" s="21">
        <f>IF(A45="","",IF(G45="Canceled","Canceled",IF(COUNTIF($A$7:$A$156,A45)&gt;1,"Check duplicate ID",IF(G45="","Check status",IF(OR(C45="",D45="",H45=""),"Check dates",IF(OR(E45="",F45="",IFERROR(E45+F45,0)&lt;=0),"Check spaces",IF(I45="Check horizon","Check horizon",IF(I45="","Check minimum stay setup",IF(IFERROR(VLOOKUP(C45,Calendar!$A$7:$G$156,7,FALSE),"")="Yes","Check arrival blackout",IF(IFERROR(H45&lt;I45,TRUE),"Check minimum stay","OK"))))))))))</f>
        <v/>
      </c>
      <c r="K45" s="27" t="n"/>
    </row>
    <row r="46">
      <c r="A46" s="24" t="n"/>
      <c r="B46" s="24" t="n"/>
      <c r="C46" s="36" t="n"/>
      <c r="D46" s="36" t="n"/>
      <c r="E46" s="26" t="n"/>
      <c r="F46" s="26" t="n"/>
      <c r="G46" s="26" t="n"/>
      <c r="H46" s="14">
        <f>IF(OR(C46="",D46=""),"",IFERROR(IF(D46&lt;=C46,"",D46-C46),""))</f>
        <v/>
      </c>
      <c r="I46" s="14">
        <f>IF(OR(C46="",D46=""),"",IFERROR(IF(D46&lt;=C46,"",MAX(INDEX(Calendar!$F$7:$F$156,MATCH(C46,Calendar!$A$7:$A$156,0)):INDEX(Calendar!$F$7:$F$156,MATCH(D46-1,Calendar!$A$7:$A$156,0)))),"Check horizon"))</f>
        <v/>
      </c>
      <c r="J46" s="23">
        <f>IF(A46="","",IF(G46="Canceled","Canceled",IF(COUNTIF($A$7:$A$156,A46)&gt;1,"Check duplicate ID",IF(G46="","Check status",IF(OR(C46="",D46="",H46=""),"Check dates",IF(OR(E46="",F46="",IFERROR(E46+F46,0)&lt;=0),"Check spaces",IF(I46="Check horizon","Check horizon",IF(I46="","Check minimum stay setup",IF(IFERROR(VLOOKUP(C46,Calendar!$A$7:$G$156,7,FALSE),"")="Yes","Check arrival blackout",IF(IFERROR(H46&lt;I46,TRUE),"Check minimum stay","OK"))))))))))</f>
        <v/>
      </c>
      <c r="K46" s="27" t="n"/>
    </row>
    <row r="47">
      <c r="A47" s="24" t="n"/>
      <c r="B47" s="24" t="n"/>
      <c r="C47" s="36" t="n"/>
      <c r="D47" s="36" t="n"/>
      <c r="E47" s="26" t="n"/>
      <c r="F47" s="26" t="n"/>
      <c r="G47" s="26" t="n"/>
      <c r="H47" s="16">
        <f>IF(OR(C47="",D47=""),"",IFERROR(IF(D47&lt;=C47,"",D47-C47),""))</f>
        <v/>
      </c>
      <c r="I47" s="16">
        <f>IF(OR(C47="",D47=""),"",IFERROR(IF(D47&lt;=C47,"",MAX(INDEX(Calendar!$F$7:$F$156,MATCH(C47,Calendar!$A$7:$A$156,0)):INDEX(Calendar!$F$7:$F$156,MATCH(D47-1,Calendar!$A$7:$A$156,0)))),"Check horizon"))</f>
        <v/>
      </c>
      <c r="J47" s="21">
        <f>IF(A47="","",IF(G47="Canceled","Canceled",IF(COUNTIF($A$7:$A$156,A47)&gt;1,"Check duplicate ID",IF(G47="","Check status",IF(OR(C47="",D47="",H47=""),"Check dates",IF(OR(E47="",F47="",IFERROR(E47+F47,0)&lt;=0),"Check spaces",IF(I47="Check horizon","Check horizon",IF(I47="","Check minimum stay setup",IF(IFERROR(VLOOKUP(C47,Calendar!$A$7:$G$156,7,FALSE),"")="Yes","Check arrival blackout",IF(IFERROR(H47&lt;I47,TRUE),"Check minimum stay","OK"))))))))))</f>
        <v/>
      </c>
      <c r="K47" s="27" t="n"/>
    </row>
    <row r="48">
      <c r="A48" s="24" t="n"/>
      <c r="B48" s="24" t="n"/>
      <c r="C48" s="36" t="n"/>
      <c r="D48" s="36" t="n"/>
      <c r="E48" s="26" t="n"/>
      <c r="F48" s="26" t="n"/>
      <c r="G48" s="26" t="n"/>
      <c r="H48" s="14">
        <f>IF(OR(C48="",D48=""),"",IFERROR(IF(D48&lt;=C48,"",D48-C48),""))</f>
        <v/>
      </c>
      <c r="I48" s="14">
        <f>IF(OR(C48="",D48=""),"",IFERROR(IF(D48&lt;=C48,"",MAX(INDEX(Calendar!$F$7:$F$156,MATCH(C48,Calendar!$A$7:$A$156,0)):INDEX(Calendar!$F$7:$F$156,MATCH(D48-1,Calendar!$A$7:$A$156,0)))),"Check horizon"))</f>
        <v/>
      </c>
      <c r="J48" s="23">
        <f>IF(A48="","",IF(G48="Canceled","Canceled",IF(COUNTIF($A$7:$A$156,A48)&gt;1,"Check duplicate ID",IF(G48="","Check status",IF(OR(C48="",D48="",H48=""),"Check dates",IF(OR(E48="",F48="",IFERROR(E48+F48,0)&lt;=0),"Check spaces",IF(I48="Check horizon","Check horizon",IF(I48="","Check minimum stay setup",IF(IFERROR(VLOOKUP(C48,Calendar!$A$7:$G$156,7,FALSE),"")="Yes","Check arrival blackout",IF(IFERROR(H48&lt;I48,TRUE),"Check minimum stay","OK"))))))))))</f>
        <v/>
      </c>
      <c r="K48" s="27" t="n"/>
    </row>
    <row r="49">
      <c r="A49" s="24" t="n"/>
      <c r="B49" s="24" t="n"/>
      <c r="C49" s="36" t="n"/>
      <c r="D49" s="36" t="n"/>
      <c r="E49" s="26" t="n"/>
      <c r="F49" s="26" t="n"/>
      <c r="G49" s="26" t="n"/>
      <c r="H49" s="16">
        <f>IF(OR(C49="",D49=""),"",IFERROR(IF(D49&lt;=C49,"",D49-C49),""))</f>
        <v/>
      </c>
      <c r="I49" s="16">
        <f>IF(OR(C49="",D49=""),"",IFERROR(IF(D49&lt;=C49,"",MAX(INDEX(Calendar!$F$7:$F$156,MATCH(C49,Calendar!$A$7:$A$156,0)):INDEX(Calendar!$F$7:$F$156,MATCH(D49-1,Calendar!$A$7:$A$156,0)))),"Check horizon"))</f>
        <v/>
      </c>
      <c r="J49" s="21">
        <f>IF(A49="","",IF(G49="Canceled","Canceled",IF(COUNTIF($A$7:$A$156,A49)&gt;1,"Check duplicate ID",IF(G49="","Check status",IF(OR(C49="",D49="",H49=""),"Check dates",IF(OR(E49="",F49="",IFERROR(E49+F49,0)&lt;=0),"Check spaces",IF(I49="Check horizon","Check horizon",IF(I49="","Check minimum stay setup",IF(IFERROR(VLOOKUP(C49,Calendar!$A$7:$G$156,7,FALSE),"")="Yes","Check arrival blackout",IF(IFERROR(H49&lt;I49,TRUE),"Check minimum stay","OK"))))))))))</f>
        <v/>
      </c>
      <c r="K49" s="27" t="n"/>
    </row>
    <row r="50">
      <c r="A50" s="24" t="n"/>
      <c r="B50" s="24" t="n"/>
      <c r="C50" s="36" t="n"/>
      <c r="D50" s="36" t="n"/>
      <c r="E50" s="26" t="n"/>
      <c r="F50" s="26" t="n"/>
      <c r="G50" s="26" t="n"/>
      <c r="H50" s="14">
        <f>IF(OR(C50="",D50=""),"",IFERROR(IF(D50&lt;=C50,"",D50-C50),""))</f>
        <v/>
      </c>
      <c r="I50" s="14">
        <f>IF(OR(C50="",D50=""),"",IFERROR(IF(D50&lt;=C50,"",MAX(INDEX(Calendar!$F$7:$F$156,MATCH(C50,Calendar!$A$7:$A$156,0)):INDEX(Calendar!$F$7:$F$156,MATCH(D50-1,Calendar!$A$7:$A$156,0)))),"Check horizon"))</f>
        <v/>
      </c>
      <c r="J50" s="23">
        <f>IF(A50="","",IF(G50="Canceled","Canceled",IF(COUNTIF($A$7:$A$156,A50)&gt;1,"Check duplicate ID",IF(G50="","Check status",IF(OR(C50="",D50="",H50=""),"Check dates",IF(OR(E50="",F50="",IFERROR(E50+F50,0)&lt;=0),"Check spaces",IF(I50="Check horizon","Check horizon",IF(I50="","Check minimum stay setup",IF(IFERROR(VLOOKUP(C50,Calendar!$A$7:$G$156,7,FALSE),"")="Yes","Check arrival blackout",IF(IFERROR(H50&lt;I50,TRUE),"Check minimum stay","OK"))))))))))</f>
        <v/>
      </c>
      <c r="K50" s="27" t="n"/>
    </row>
    <row r="51">
      <c r="A51" s="24" t="n"/>
      <c r="B51" s="24" t="n"/>
      <c r="C51" s="36" t="n"/>
      <c r="D51" s="36" t="n"/>
      <c r="E51" s="26" t="n"/>
      <c r="F51" s="26" t="n"/>
      <c r="G51" s="26" t="n"/>
      <c r="H51" s="16">
        <f>IF(OR(C51="",D51=""),"",IFERROR(IF(D51&lt;=C51,"",D51-C51),""))</f>
        <v/>
      </c>
      <c r="I51" s="16">
        <f>IF(OR(C51="",D51=""),"",IFERROR(IF(D51&lt;=C51,"",MAX(INDEX(Calendar!$F$7:$F$156,MATCH(C51,Calendar!$A$7:$A$156,0)):INDEX(Calendar!$F$7:$F$156,MATCH(D51-1,Calendar!$A$7:$A$156,0)))),"Check horizon"))</f>
        <v/>
      </c>
      <c r="J51" s="21">
        <f>IF(A51="","",IF(G51="Canceled","Canceled",IF(COUNTIF($A$7:$A$156,A51)&gt;1,"Check duplicate ID",IF(G51="","Check status",IF(OR(C51="",D51="",H51=""),"Check dates",IF(OR(E51="",F51="",IFERROR(E51+F51,0)&lt;=0),"Check spaces",IF(I51="Check horizon","Check horizon",IF(I51="","Check minimum stay setup",IF(IFERROR(VLOOKUP(C51,Calendar!$A$7:$G$156,7,FALSE),"")="Yes","Check arrival blackout",IF(IFERROR(H51&lt;I51,TRUE),"Check minimum stay","OK"))))))))))</f>
        <v/>
      </c>
      <c r="K51" s="27" t="n"/>
    </row>
    <row r="52">
      <c r="A52" s="24" t="n"/>
      <c r="B52" s="24" t="n"/>
      <c r="C52" s="36" t="n"/>
      <c r="D52" s="36" t="n"/>
      <c r="E52" s="26" t="n"/>
      <c r="F52" s="26" t="n"/>
      <c r="G52" s="26" t="n"/>
      <c r="H52" s="14">
        <f>IF(OR(C52="",D52=""),"",IFERROR(IF(D52&lt;=C52,"",D52-C52),""))</f>
        <v/>
      </c>
      <c r="I52" s="14">
        <f>IF(OR(C52="",D52=""),"",IFERROR(IF(D52&lt;=C52,"",MAX(INDEX(Calendar!$F$7:$F$156,MATCH(C52,Calendar!$A$7:$A$156,0)):INDEX(Calendar!$F$7:$F$156,MATCH(D52-1,Calendar!$A$7:$A$156,0)))),"Check horizon"))</f>
        <v/>
      </c>
      <c r="J52" s="23">
        <f>IF(A52="","",IF(G52="Canceled","Canceled",IF(COUNTIF($A$7:$A$156,A52)&gt;1,"Check duplicate ID",IF(G52="","Check status",IF(OR(C52="",D52="",H52=""),"Check dates",IF(OR(E52="",F52="",IFERROR(E52+F52,0)&lt;=0),"Check spaces",IF(I52="Check horizon","Check horizon",IF(I52="","Check minimum stay setup",IF(IFERROR(VLOOKUP(C52,Calendar!$A$7:$G$156,7,FALSE),"")="Yes","Check arrival blackout",IF(IFERROR(H52&lt;I52,TRUE),"Check minimum stay","OK"))))))))))</f>
        <v/>
      </c>
      <c r="K52" s="27" t="n"/>
    </row>
    <row r="53">
      <c r="A53" s="24" t="n"/>
      <c r="B53" s="24" t="n"/>
      <c r="C53" s="36" t="n"/>
      <c r="D53" s="36" t="n"/>
      <c r="E53" s="26" t="n"/>
      <c r="F53" s="26" t="n"/>
      <c r="G53" s="26" t="n"/>
      <c r="H53" s="16">
        <f>IF(OR(C53="",D53=""),"",IFERROR(IF(D53&lt;=C53,"",D53-C53),""))</f>
        <v/>
      </c>
      <c r="I53" s="16">
        <f>IF(OR(C53="",D53=""),"",IFERROR(IF(D53&lt;=C53,"",MAX(INDEX(Calendar!$F$7:$F$156,MATCH(C53,Calendar!$A$7:$A$156,0)):INDEX(Calendar!$F$7:$F$156,MATCH(D53-1,Calendar!$A$7:$A$156,0)))),"Check horizon"))</f>
        <v/>
      </c>
      <c r="J53" s="21">
        <f>IF(A53="","",IF(G53="Canceled","Canceled",IF(COUNTIF($A$7:$A$156,A53)&gt;1,"Check duplicate ID",IF(G53="","Check status",IF(OR(C53="",D53="",H53=""),"Check dates",IF(OR(E53="",F53="",IFERROR(E53+F53,0)&lt;=0),"Check spaces",IF(I53="Check horizon","Check horizon",IF(I53="","Check minimum stay setup",IF(IFERROR(VLOOKUP(C53,Calendar!$A$7:$G$156,7,FALSE),"")="Yes","Check arrival blackout",IF(IFERROR(H53&lt;I53,TRUE),"Check minimum stay","OK"))))))))))</f>
        <v/>
      </c>
      <c r="K53" s="27" t="n"/>
    </row>
    <row r="54">
      <c r="A54" s="24" t="n"/>
      <c r="B54" s="24" t="n"/>
      <c r="C54" s="36" t="n"/>
      <c r="D54" s="36" t="n"/>
      <c r="E54" s="26" t="n"/>
      <c r="F54" s="26" t="n"/>
      <c r="G54" s="26" t="n"/>
      <c r="H54" s="14">
        <f>IF(OR(C54="",D54=""),"",IFERROR(IF(D54&lt;=C54,"",D54-C54),""))</f>
        <v/>
      </c>
      <c r="I54" s="14">
        <f>IF(OR(C54="",D54=""),"",IFERROR(IF(D54&lt;=C54,"",MAX(INDEX(Calendar!$F$7:$F$156,MATCH(C54,Calendar!$A$7:$A$156,0)):INDEX(Calendar!$F$7:$F$156,MATCH(D54-1,Calendar!$A$7:$A$156,0)))),"Check horizon"))</f>
        <v/>
      </c>
      <c r="J54" s="23">
        <f>IF(A54="","",IF(G54="Canceled","Canceled",IF(COUNTIF($A$7:$A$156,A54)&gt;1,"Check duplicate ID",IF(G54="","Check status",IF(OR(C54="",D54="",H54=""),"Check dates",IF(OR(E54="",F54="",IFERROR(E54+F54,0)&lt;=0),"Check spaces",IF(I54="Check horizon","Check horizon",IF(I54="","Check minimum stay setup",IF(IFERROR(VLOOKUP(C54,Calendar!$A$7:$G$156,7,FALSE),"")="Yes","Check arrival blackout",IF(IFERROR(H54&lt;I54,TRUE),"Check minimum stay","OK"))))))))))</f>
        <v/>
      </c>
      <c r="K54" s="27" t="n"/>
    </row>
    <row r="55">
      <c r="A55" s="24" t="n"/>
      <c r="B55" s="24" t="n"/>
      <c r="C55" s="36" t="n"/>
      <c r="D55" s="36" t="n"/>
      <c r="E55" s="26" t="n"/>
      <c r="F55" s="26" t="n"/>
      <c r="G55" s="26" t="n"/>
      <c r="H55" s="16">
        <f>IF(OR(C55="",D55=""),"",IFERROR(IF(D55&lt;=C55,"",D55-C55),""))</f>
        <v/>
      </c>
      <c r="I55" s="16">
        <f>IF(OR(C55="",D55=""),"",IFERROR(IF(D55&lt;=C55,"",MAX(INDEX(Calendar!$F$7:$F$156,MATCH(C55,Calendar!$A$7:$A$156,0)):INDEX(Calendar!$F$7:$F$156,MATCH(D55-1,Calendar!$A$7:$A$156,0)))),"Check horizon"))</f>
        <v/>
      </c>
      <c r="J55" s="21">
        <f>IF(A55="","",IF(G55="Canceled","Canceled",IF(COUNTIF($A$7:$A$156,A55)&gt;1,"Check duplicate ID",IF(G55="","Check status",IF(OR(C55="",D55="",H55=""),"Check dates",IF(OR(E55="",F55="",IFERROR(E55+F55,0)&lt;=0),"Check spaces",IF(I55="Check horizon","Check horizon",IF(I55="","Check minimum stay setup",IF(IFERROR(VLOOKUP(C55,Calendar!$A$7:$G$156,7,FALSE),"")="Yes","Check arrival blackout",IF(IFERROR(H55&lt;I55,TRUE),"Check minimum stay","OK"))))))))))</f>
        <v/>
      </c>
      <c r="K55" s="27" t="n"/>
    </row>
    <row r="56">
      <c r="A56" s="24" t="n"/>
      <c r="B56" s="24" t="n"/>
      <c r="C56" s="36" t="n"/>
      <c r="D56" s="36" t="n"/>
      <c r="E56" s="26" t="n"/>
      <c r="F56" s="26" t="n"/>
      <c r="G56" s="26" t="n"/>
      <c r="H56" s="14">
        <f>IF(OR(C56="",D56=""),"",IFERROR(IF(D56&lt;=C56,"",D56-C56),""))</f>
        <v/>
      </c>
      <c r="I56" s="14">
        <f>IF(OR(C56="",D56=""),"",IFERROR(IF(D56&lt;=C56,"",MAX(INDEX(Calendar!$F$7:$F$156,MATCH(C56,Calendar!$A$7:$A$156,0)):INDEX(Calendar!$F$7:$F$156,MATCH(D56-1,Calendar!$A$7:$A$156,0)))),"Check horizon"))</f>
        <v/>
      </c>
      <c r="J56" s="23">
        <f>IF(A56="","",IF(G56="Canceled","Canceled",IF(COUNTIF($A$7:$A$156,A56)&gt;1,"Check duplicate ID",IF(G56="","Check status",IF(OR(C56="",D56="",H56=""),"Check dates",IF(OR(E56="",F56="",IFERROR(E56+F56,0)&lt;=0),"Check spaces",IF(I56="Check horizon","Check horizon",IF(I56="","Check minimum stay setup",IF(IFERROR(VLOOKUP(C56,Calendar!$A$7:$G$156,7,FALSE),"")="Yes","Check arrival blackout",IF(IFERROR(H56&lt;I56,TRUE),"Check minimum stay","OK"))))))))))</f>
        <v/>
      </c>
      <c r="K56" s="27" t="n"/>
    </row>
    <row r="57">
      <c r="A57" s="24" t="n"/>
      <c r="B57" s="24" t="n"/>
      <c r="C57" s="36" t="n"/>
      <c r="D57" s="36" t="n"/>
      <c r="E57" s="26" t="n"/>
      <c r="F57" s="26" t="n"/>
      <c r="G57" s="26" t="n"/>
      <c r="H57" s="16">
        <f>IF(OR(C57="",D57=""),"",IFERROR(IF(D57&lt;=C57,"",D57-C57),""))</f>
        <v/>
      </c>
      <c r="I57" s="16">
        <f>IF(OR(C57="",D57=""),"",IFERROR(IF(D57&lt;=C57,"",MAX(INDEX(Calendar!$F$7:$F$156,MATCH(C57,Calendar!$A$7:$A$156,0)):INDEX(Calendar!$F$7:$F$156,MATCH(D57-1,Calendar!$A$7:$A$156,0)))),"Check horizon"))</f>
        <v/>
      </c>
      <c r="J57" s="21">
        <f>IF(A57="","",IF(G57="Canceled","Canceled",IF(COUNTIF($A$7:$A$156,A57)&gt;1,"Check duplicate ID",IF(G57="","Check status",IF(OR(C57="",D57="",H57=""),"Check dates",IF(OR(E57="",F57="",IFERROR(E57+F57,0)&lt;=0),"Check spaces",IF(I57="Check horizon","Check horizon",IF(I57="","Check minimum stay setup",IF(IFERROR(VLOOKUP(C57,Calendar!$A$7:$G$156,7,FALSE),"")="Yes","Check arrival blackout",IF(IFERROR(H57&lt;I57,TRUE),"Check minimum stay","OK"))))))))))</f>
        <v/>
      </c>
      <c r="K57" s="27" t="n"/>
    </row>
    <row r="58">
      <c r="A58" s="24" t="n"/>
      <c r="B58" s="24" t="n"/>
      <c r="C58" s="36" t="n"/>
      <c r="D58" s="36" t="n"/>
      <c r="E58" s="26" t="n"/>
      <c r="F58" s="26" t="n"/>
      <c r="G58" s="26" t="n"/>
      <c r="H58" s="14">
        <f>IF(OR(C58="",D58=""),"",IFERROR(IF(D58&lt;=C58,"",D58-C58),""))</f>
        <v/>
      </c>
      <c r="I58" s="14">
        <f>IF(OR(C58="",D58=""),"",IFERROR(IF(D58&lt;=C58,"",MAX(INDEX(Calendar!$F$7:$F$156,MATCH(C58,Calendar!$A$7:$A$156,0)):INDEX(Calendar!$F$7:$F$156,MATCH(D58-1,Calendar!$A$7:$A$156,0)))),"Check horizon"))</f>
        <v/>
      </c>
      <c r="J58" s="23">
        <f>IF(A58="","",IF(G58="Canceled","Canceled",IF(COUNTIF($A$7:$A$156,A58)&gt;1,"Check duplicate ID",IF(G58="","Check status",IF(OR(C58="",D58="",H58=""),"Check dates",IF(OR(E58="",F58="",IFERROR(E58+F58,0)&lt;=0),"Check spaces",IF(I58="Check horizon","Check horizon",IF(I58="","Check minimum stay setup",IF(IFERROR(VLOOKUP(C58,Calendar!$A$7:$G$156,7,FALSE),"")="Yes","Check arrival blackout",IF(IFERROR(H58&lt;I58,TRUE),"Check minimum stay","OK"))))))))))</f>
        <v/>
      </c>
      <c r="K58" s="27" t="n"/>
    </row>
    <row r="59">
      <c r="A59" s="24" t="n"/>
      <c r="B59" s="24" t="n"/>
      <c r="C59" s="36" t="n"/>
      <c r="D59" s="36" t="n"/>
      <c r="E59" s="26" t="n"/>
      <c r="F59" s="26" t="n"/>
      <c r="G59" s="26" t="n"/>
      <c r="H59" s="16">
        <f>IF(OR(C59="",D59=""),"",IFERROR(IF(D59&lt;=C59,"",D59-C59),""))</f>
        <v/>
      </c>
      <c r="I59" s="16">
        <f>IF(OR(C59="",D59=""),"",IFERROR(IF(D59&lt;=C59,"",MAX(INDEX(Calendar!$F$7:$F$156,MATCH(C59,Calendar!$A$7:$A$156,0)):INDEX(Calendar!$F$7:$F$156,MATCH(D59-1,Calendar!$A$7:$A$156,0)))),"Check horizon"))</f>
        <v/>
      </c>
      <c r="J59" s="21">
        <f>IF(A59="","",IF(G59="Canceled","Canceled",IF(COUNTIF($A$7:$A$156,A59)&gt;1,"Check duplicate ID",IF(G59="","Check status",IF(OR(C59="",D59="",H59=""),"Check dates",IF(OR(E59="",F59="",IFERROR(E59+F59,0)&lt;=0),"Check spaces",IF(I59="Check horizon","Check horizon",IF(I59="","Check minimum stay setup",IF(IFERROR(VLOOKUP(C59,Calendar!$A$7:$G$156,7,FALSE),"")="Yes","Check arrival blackout",IF(IFERROR(H59&lt;I59,TRUE),"Check minimum stay","OK"))))))))))</f>
        <v/>
      </c>
      <c r="K59" s="27" t="n"/>
    </row>
    <row r="60">
      <c r="A60" s="24" t="n"/>
      <c r="B60" s="24" t="n"/>
      <c r="C60" s="36" t="n"/>
      <c r="D60" s="36" t="n"/>
      <c r="E60" s="26" t="n"/>
      <c r="F60" s="26" t="n"/>
      <c r="G60" s="26" t="n"/>
      <c r="H60" s="14">
        <f>IF(OR(C60="",D60=""),"",IFERROR(IF(D60&lt;=C60,"",D60-C60),""))</f>
        <v/>
      </c>
      <c r="I60" s="14">
        <f>IF(OR(C60="",D60=""),"",IFERROR(IF(D60&lt;=C60,"",MAX(INDEX(Calendar!$F$7:$F$156,MATCH(C60,Calendar!$A$7:$A$156,0)):INDEX(Calendar!$F$7:$F$156,MATCH(D60-1,Calendar!$A$7:$A$156,0)))),"Check horizon"))</f>
        <v/>
      </c>
      <c r="J60" s="23">
        <f>IF(A60="","",IF(G60="Canceled","Canceled",IF(COUNTIF($A$7:$A$156,A60)&gt;1,"Check duplicate ID",IF(G60="","Check status",IF(OR(C60="",D60="",H60=""),"Check dates",IF(OR(E60="",F60="",IFERROR(E60+F60,0)&lt;=0),"Check spaces",IF(I60="Check horizon","Check horizon",IF(I60="","Check minimum stay setup",IF(IFERROR(VLOOKUP(C60,Calendar!$A$7:$G$156,7,FALSE),"")="Yes","Check arrival blackout",IF(IFERROR(H60&lt;I60,TRUE),"Check minimum stay","OK"))))))))))</f>
        <v/>
      </c>
      <c r="K60" s="27" t="n"/>
    </row>
    <row r="61">
      <c r="A61" s="24" t="n"/>
      <c r="B61" s="24" t="n"/>
      <c r="C61" s="36" t="n"/>
      <c r="D61" s="36" t="n"/>
      <c r="E61" s="26" t="n"/>
      <c r="F61" s="26" t="n"/>
      <c r="G61" s="26" t="n"/>
      <c r="H61" s="16">
        <f>IF(OR(C61="",D61=""),"",IFERROR(IF(D61&lt;=C61,"",D61-C61),""))</f>
        <v/>
      </c>
      <c r="I61" s="16">
        <f>IF(OR(C61="",D61=""),"",IFERROR(IF(D61&lt;=C61,"",MAX(INDEX(Calendar!$F$7:$F$156,MATCH(C61,Calendar!$A$7:$A$156,0)):INDEX(Calendar!$F$7:$F$156,MATCH(D61-1,Calendar!$A$7:$A$156,0)))),"Check horizon"))</f>
        <v/>
      </c>
      <c r="J61" s="21">
        <f>IF(A61="","",IF(G61="Canceled","Canceled",IF(COUNTIF($A$7:$A$156,A61)&gt;1,"Check duplicate ID",IF(G61="","Check status",IF(OR(C61="",D61="",H61=""),"Check dates",IF(OR(E61="",F61="",IFERROR(E61+F61,0)&lt;=0),"Check spaces",IF(I61="Check horizon","Check horizon",IF(I61="","Check minimum stay setup",IF(IFERROR(VLOOKUP(C61,Calendar!$A$7:$G$156,7,FALSE),"")="Yes","Check arrival blackout",IF(IFERROR(H61&lt;I61,TRUE),"Check minimum stay","OK"))))))))))</f>
        <v/>
      </c>
      <c r="K61" s="27" t="n"/>
    </row>
    <row r="62">
      <c r="A62" s="24" t="n"/>
      <c r="B62" s="24" t="n"/>
      <c r="C62" s="36" t="n"/>
      <c r="D62" s="36" t="n"/>
      <c r="E62" s="26" t="n"/>
      <c r="F62" s="26" t="n"/>
      <c r="G62" s="26" t="n"/>
      <c r="H62" s="14">
        <f>IF(OR(C62="",D62=""),"",IFERROR(IF(D62&lt;=C62,"",D62-C62),""))</f>
        <v/>
      </c>
      <c r="I62" s="14">
        <f>IF(OR(C62="",D62=""),"",IFERROR(IF(D62&lt;=C62,"",MAX(INDEX(Calendar!$F$7:$F$156,MATCH(C62,Calendar!$A$7:$A$156,0)):INDEX(Calendar!$F$7:$F$156,MATCH(D62-1,Calendar!$A$7:$A$156,0)))),"Check horizon"))</f>
        <v/>
      </c>
      <c r="J62" s="23">
        <f>IF(A62="","",IF(G62="Canceled","Canceled",IF(COUNTIF($A$7:$A$156,A62)&gt;1,"Check duplicate ID",IF(G62="","Check status",IF(OR(C62="",D62="",H62=""),"Check dates",IF(OR(E62="",F62="",IFERROR(E62+F62,0)&lt;=0),"Check spaces",IF(I62="Check horizon","Check horizon",IF(I62="","Check minimum stay setup",IF(IFERROR(VLOOKUP(C62,Calendar!$A$7:$G$156,7,FALSE),"")="Yes","Check arrival blackout",IF(IFERROR(H62&lt;I62,TRUE),"Check minimum stay","OK"))))))))))</f>
        <v/>
      </c>
      <c r="K62" s="27" t="n"/>
    </row>
    <row r="63">
      <c r="A63" s="24" t="n"/>
      <c r="B63" s="24" t="n"/>
      <c r="C63" s="36" t="n"/>
      <c r="D63" s="36" t="n"/>
      <c r="E63" s="26" t="n"/>
      <c r="F63" s="26" t="n"/>
      <c r="G63" s="26" t="n"/>
      <c r="H63" s="16">
        <f>IF(OR(C63="",D63=""),"",IFERROR(IF(D63&lt;=C63,"",D63-C63),""))</f>
        <v/>
      </c>
      <c r="I63" s="16">
        <f>IF(OR(C63="",D63=""),"",IFERROR(IF(D63&lt;=C63,"",MAX(INDEX(Calendar!$F$7:$F$156,MATCH(C63,Calendar!$A$7:$A$156,0)):INDEX(Calendar!$F$7:$F$156,MATCH(D63-1,Calendar!$A$7:$A$156,0)))),"Check horizon"))</f>
        <v/>
      </c>
      <c r="J63" s="21">
        <f>IF(A63="","",IF(G63="Canceled","Canceled",IF(COUNTIF($A$7:$A$156,A63)&gt;1,"Check duplicate ID",IF(G63="","Check status",IF(OR(C63="",D63="",H63=""),"Check dates",IF(OR(E63="",F63="",IFERROR(E63+F63,0)&lt;=0),"Check spaces",IF(I63="Check horizon","Check horizon",IF(I63="","Check minimum stay setup",IF(IFERROR(VLOOKUP(C63,Calendar!$A$7:$G$156,7,FALSE),"")="Yes","Check arrival blackout",IF(IFERROR(H63&lt;I63,TRUE),"Check minimum stay","OK"))))))))))</f>
        <v/>
      </c>
      <c r="K63" s="27" t="n"/>
    </row>
    <row r="64">
      <c r="A64" s="24" t="n"/>
      <c r="B64" s="24" t="n"/>
      <c r="C64" s="36" t="n"/>
      <c r="D64" s="36" t="n"/>
      <c r="E64" s="26" t="n"/>
      <c r="F64" s="26" t="n"/>
      <c r="G64" s="26" t="n"/>
      <c r="H64" s="14">
        <f>IF(OR(C64="",D64=""),"",IFERROR(IF(D64&lt;=C64,"",D64-C64),""))</f>
        <v/>
      </c>
      <c r="I64" s="14">
        <f>IF(OR(C64="",D64=""),"",IFERROR(IF(D64&lt;=C64,"",MAX(INDEX(Calendar!$F$7:$F$156,MATCH(C64,Calendar!$A$7:$A$156,0)):INDEX(Calendar!$F$7:$F$156,MATCH(D64-1,Calendar!$A$7:$A$156,0)))),"Check horizon"))</f>
        <v/>
      </c>
      <c r="J64" s="23">
        <f>IF(A64="","",IF(G64="Canceled","Canceled",IF(COUNTIF($A$7:$A$156,A64)&gt;1,"Check duplicate ID",IF(G64="","Check status",IF(OR(C64="",D64="",H64=""),"Check dates",IF(OR(E64="",F64="",IFERROR(E64+F64,0)&lt;=0),"Check spaces",IF(I64="Check horizon","Check horizon",IF(I64="","Check minimum stay setup",IF(IFERROR(VLOOKUP(C64,Calendar!$A$7:$G$156,7,FALSE),"")="Yes","Check arrival blackout",IF(IFERROR(H64&lt;I64,TRUE),"Check minimum stay","OK"))))))))))</f>
        <v/>
      </c>
      <c r="K64" s="27" t="n"/>
    </row>
    <row r="65">
      <c r="A65" s="24" t="n"/>
      <c r="B65" s="24" t="n"/>
      <c r="C65" s="36" t="n"/>
      <c r="D65" s="36" t="n"/>
      <c r="E65" s="26" t="n"/>
      <c r="F65" s="26" t="n"/>
      <c r="G65" s="26" t="n"/>
      <c r="H65" s="16">
        <f>IF(OR(C65="",D65=""),"",IFERROR(IF(D65&lt;=C65,"",D65-C65),""))</f>
        <v/>
      </c>
      <c r="I65" s="16">
        <f>IF(OR(C65="",D65=""),"",IFERROR(IF(D65&lt;=C65,"",MAX(INDEX(Calendar!$F$7:$F$156,MATCH(C65,Calendar!$A$7:$A$156,0)):INDEX(Calendar!$F$7:$F$156,MATCH(D65-1,Calendar!$A$7:$A$156,0)))),"Check horizon"))</f>
        <v/>
      </c>
      <c r="J65" s="21">
        <f>IF(A65="","",IF(G65="Canceled","Canceled",IF(COUNTIF($A$7:$A$156,A65)&gt;1,"Check duplicate ID",IF(G65="","Check status",IF(OR(C65="",D65="",H65=""),"Check dates",IF(OR(E65="",F65="",IFERROR(E65+F65,0)&lt;=0),"Check spaces",IF(I65="Check horizon","Check horizon",IF(I65="","Check minimum stay setup",IF(IFERROR(VLOOKUP(C65,Calendar!$A$7:$G$156,7,FALSE),"")="Yes","Check arrival blackout",IF(IFERROR(H65&lt;I65,TRUE),"Check minimum stay","OK"))))))))))</f>
        <v/>
      </c>
      <c r="K65" s="27" t="n"/>
    </row>
    <row r="66">
      <c r="A66" s="24" t="n"/>
      <c r="B66" s="24" t="n"/>
      <c r="C66" s="36" t="n"/>
      <c r="D66" s="36" t="n"/>
      <c r="E66" s="26" t="n"/>
      <c r="F66" s="26" t="n"/>
      <c r="G66" s="26" t="n"/>
      <c r="H66" s="14">
        <f>IF(OR(C66="",D66=""),"",IFERROR(IF(D66&lt;=C66,"",D66-C66),""))</f>
        <v/>
      </c>
      <c r="I66" s="14">
        <f>IF(OR(C66="",D66=""),"",IFERROR(IF(D66&lt;=C66,"",MAX(INDEX(Calendar!$F$7:$F$156,MATCH(C66,Calendar!$A$7:$A$156,0)):INDEX(Calendar!$F$7:$F$156,MATCH(D66-1,Calendar!$A$7:$A$156,0)))),"Check horizon"))</f>
        <v/>
      </c>
      <c r="J66" s="23">
        <f>IF(A66="","",IF(G66="Canceled","Canceled",IF(COUNTIF($A$7:$A$156,A66)&gt;1,"Check duplicate ID",IF(G66="","Check status",IF(OR(C66="",D66="",H66=""),"Check dates",IF(OR(E66="",F66="",IFERROR(E66+F66,0)&lt;=0),"Check spaces",IF(I66="Check horizon","Check horizon",IF(I66="","Check minimum stay setup",IF(IFERROR(VLOOKUP(C66,Calendar!$A$7:$G$156,7,FALSE),"")="Yes","Check arrival blackout",IF(IFERROR(H66&lt;I66,TRUE),"Check minimum stay","OK"))))))))))</f>
        <v/>
      </c>
      <c r="K66" s="27" t="n"/>
    </row>
    <row r="67">
      <c r="A67" s="24" t="n"/>
      <c r="B67" s="24" t="n"/>
      <c r="C67" s="36" t="n"/>
      <c r="D67" s="36" t="n"/>
      <c r="E67" s="26" t="n"/>
      <c r="F67" s="26" t="n"/>
      <c r="G67" s="26" t="n"/>
      <c r="H67" s="16">
        <f>IF(OR(C67="",D67=""),"",IFERROR(IF(D67&lt;=C67,"",D67-C67),""))</f>
        <v/>
      </c>
      <c r="I67" s="16">
        <f>IF(OR(C67="",D67=""),"",IFERROR(IF(D67&lt;=C67,"",MAX(INDEX(Calendar!$F$7:$F$156,MATCH(C67,Calendar!$A$7:$A$156,0)):INDEX(Calendar!$F$7:$F$156,MATCH(D67-1,Calendar!$A$7:$A$156,0)))),"Check horizon"))</f>
        <v/>
      </c>
      <c r="J67" s="21">
        <f>IF(A67="","",IF(G67="Canceled","Canceled",IF(COUNTIF($A$7:$A$156,A67)&gt;1,"Check duplicate ID",IF(G67="","Check status",IF(OR(C67="",D67="",H67=""),"Check dates",IF(OR(E67="",F67="",IFERROR(E67+F67,0)&lt;=0),"Check spaces",IF(I67="Check horizon","Check horizon",IF(I67="","Check minimum stay setup",IF(IFERROR(VLOOKUP(C67,Calendar!$A$7:$G$156,7,FALSE),"")="Yes","Check arrival blackout",IF(IFERROR(H67&lt;I67,TRUE),"Check minimum stay","OK"))))))))))</f>
        <v/>
      </c>
      <c r="K67" s="27" t="n"/>
    </row>
    <row r="68">
      <c r="A68" s="24" t="n"/>
      <c r="B68" s="24" t="n"/>
      <c r="C68" s="36" t="n"/>
      <c r="D68" s="36" t="n"/>
      <c r="E68" s="26" t="n"/>
      <c r="F68" s="26" t="n"/>
      <c r="G68" s="26" t="n"/>
      <c r="H68" s="14">
        <f>IF(OR(C68="",D68=""),"",IFERROR(IF(D68&lt;=C68,"",D68-C68),""))</f>
        <v/>
      </c>
      <c r="I68" s="14">
        <f>IF(OR(C68="",D68=""),"",IFERROR(IF(D68&lt;=C68,"",MAX(INDEX(Calendar!$F$7:$F$156,MATCH(C68,Calendar!$A$7:$A$156,0)):INDEX(Calendar!$F$7:$F$156,MATCH(D68-1,Calendar!$A$7:$A$156,0)))),"Check horizon"))</f>
        <v/>
      </c>
      <c r="J68" s="23">
        <f>IF(A68="","",IF(G68="Canceled","Canceled",IF(COUNTIF($A$7:$A$156,A68)&gt;1,"Check duplicate ID",IF(G68="","Check status",IF(OR(C68="",D68="",H68=""),"Check dates",IF(OR(E68="",F68="",IFERROR(E68+F68,0)&lt;=0),"Check spaces",IF(I68="Check horizon","Check horizon",IF(I68="","Check minimum stay setup",IF(IFERROR(VLOOKUP(C68,Calendar!$A$7:$G$156,7,FALSE),"")="Yes","Check arrival blackout",IF(IFERROR(H68&lt;I68,TRUE),"Check minimum stay","OK"))))))))))</f>
        <v/>
      </c>
      <c r="K68" s="27" t="n"/>
    </row>
    <row r="69">
      <c r="A69" s="24" t="n"/>
      <c r="B69" s="24" t="n"/>
      <c r="C69" s="36" t="n"/>
      <c r="D69" s="36" t="n"/>
      <c r="E69" s="26" t="n"/>
      <c r="F69" s="26" t="n"/>
      <c r="G69" s="26" t="n"/>
      <c r="H69" s="16">
        <f>IF(OR(C69="",D69=""),"",IFERROR(IF(D69&lt;=C69,"",D69-C69),""))</f>
        <v/>
      </c>
      <c r="I69" s="16">
        <f>IF(OR(C69="",D69=""),"",IFERROR(IF(D69&lt;=C69,"",MAX(INDEX(Calendar!$F$7:$F$156,MATCH(C69,Calendar!$A$7:$A$156,0)):INDEX(Calendar!$F$7:$F$156,MATCH(D69-1,Calendar!$A$7:$A$156,0)))),"Check horizon"))</f>
        <v/>
      </c>
      <c r="J69" s="21">
        <f>IF(A69="","",IF(G69="Canceled","Canceled",IF(COUNTIF($A$7:$A$156,A69)&gt;1,"Check duplicate ID",IF(G69="","Check status",IF(OR(C69="",D69="",H69=""),"Check dates",IF(OR(E69="",F69="",IFERROR(E69+F69,0)&lt;=0),"Check spaces",IF(I69="Check horizon","Check horizon",IF(I69="","Check minimum stay setup",IF(IFERROR(VLOOKUP(C69,Calendar!$A$7:$G$156,7,FALSE),"")="Yes","Check arrival blackout",IF(IFERROR(H69&lt;I69,TRUE),"Check minimum stay","OK"))))))))))</f>
        <v/>
      </c>
      <c r="K69" s="27" t="n"/>
    </row>
    <row r="70">
      <c r="A70" s="24" t="n"/>
      <c r="B70" s="24" t="n"/>
      <c r="C70" s="36" t="n"/>
      <c r="D70" s="36" t="n"/>
      <c r="E70" s="26" t="n"/>
      <c r="F70" s="26" t="n"/>
      <c r="G70" s="26" t="n"/>
      <c r="H70" s="14">
        <f>IF(OR(C70="",D70=""),"",IFERROR(IF(D70&lt;=C70,"",D70-C70),""))</f>
        <v/>
      </c>
      <c r="I70" s="14">
        <f>IF(OR(C70="",D70=""),"",IFERROR(IF(D70&lt;=C70,"",MAX(INDEX(Calendar!$F$7:$F$156,MATCH(C70,Calendar!$A$7:$A$156,0)):INDEX(Calendar!$F$7:$F$156,MATCH(D70-1,Calendar!$A$7:$A$156,0)))),"Check horizon"))</f>
        <v/>
      </c>
      <c r="J70" s="23">
        <f>IF(A70="","",IF(G70="Canceled","Canceled",IF(COUNTIF($A$7:$A$156,A70)&gt;1,"Check duplicate ID",IF(G70="","Check status",IF(OR(C70="",D70="",H70=""),"Check dates",IF(OR(E70="",F70="",IFERROR(E70+F70,0)&lt;=0),"Check spaces",IF(I70="Check horizon","Check horizon",IF(I70="","Check minimum stay setup",IF(IFERROR(VLOOKUP(C70,Calendar!$A$7:$G$156,7,FALSE),"")="Yes","Check arrival blackout",IF(IFERROR(H70&lt;I70,TRUE),"Check minimum stay","OK"))))))))))</f>
        <v/>
      </c>
      <c r="K70" s="27" t="n"/>
    </row>
    <row r="71">
      <c r="A71" s="24" t="n"/>
      <c r="B71" s="24" t="n"/>
      <c r="C71" s="36" t="n"/>
      <c r="D71" s="36" t="n"/>
      <c r="E71" s="26" t="n"/>
      <c r="F71" s="26" t="n"/>
      <c r="G71" s="26" t="n"/>
      <c r="H71" s="16">
        <f>IF(OR(C71="",D71=""),"",IFERROR(IF(D71&lt;=C71,"",D71-C71),""))</f>
        <v/>
      </c>
      <c r="I71" s="16">
        <f>IF(OR(C71="",D71=""),"",IFERROR(IF(D71&lt;=C71,"",MAX(INDEX(Calendar!$F$7:$F$156,MATCH(C71,Calendar!$A$7:$A$156,0)):INDEX(Calendar!$F$7:$F$156,MATCH(D71-1,Calendar!$A$7:$A$156,0)))),"Check horizon"))</f>
        <v/>
      </c>
      <c r="J71" s="21">
        <f>IF(A71="","",IF(G71="Canceled","Canceled",IF(COUNTIF($A$7:$A$156,A71)&gt;1,"Check duplicate ID",IF(G71="","Check status",IF(OR(C71="",D71="",H71=""),"Check dates",IF(OR(E71="",F71="",IFERROR(E71+F71,0)&lt;=0),"Check spaces",IF(I71="Check horizon","Check horizon",IF(I71="","Check minimum stay setup",IF(IFERROR(VLOOKUP(C71,Calendar!$A$7:$G$156,7,FALSE),"")="Yes","Check arrival blackout",IF(IFERROR(H71&lt;I71,TRUE),"Check minimum stay","OK"))))))))))</f>
        <v/>
      </c>
      <c r="K71" s="27" t="n"/>
    </row>
    <row r="72">
      <c r="A72" s="24" t="n"/>
      <c r="B72" s="24" t="n"/>
      <c r="C72" s="36" t="n"/>
      <c r="D72" s="36" t="n"/>
      <c r="E72" s="26" t="n"/>
      <c r="F72" s="26" t="n"/>
      <c r="G72" s="26" t="n"/>
      <c r="H72" s="14">
        <f>IF(OR(C72="",D72=""),"",IFERROR(IF(D72&lt;=C72,"",D72-C72),""))</f>
        <v/>
      </c>
      <c r="I72" s="14">
        <f>IF(OR(C72="",D72=""),"",IFERROR(IF(D72&lt;=C72,"",MAX(INDEX(Calendar!$F$7:$F$156,MATCH(C72,Calendar!$A$7:$A$156,0)):INDEX(Calendar!$F$7:$F$156,MATCH(D72-1,Calendar!$A$7:$A$156,0)))),"Check horizon"))</f>
        <v/>
      </c>
      <c r="J72" s="23">
        <f>IF(A72="","",IF(G72="Canceled","Canceled",IF(COUNTIF($A$7:$A$156,A72)&gt;1,"Check duplicate ID",IF(G72="","Check status",IF(OR(C72="",D72="",H72=""),"Check dates",IF(OR(E72="",F72="",IFERROR(E72+F72,0)&lt;=0),"Check spaces",IF(I72="Check horizon","Check horizon",IF(I72="","Check minimum stay setup",IF(IFERROR(VLOOKUP(C72,Calendar!$A$7:$G$156,7,FALSE),"")="Yes","Check arrival blackout",IF(IFERROR(H72&lt;I72,TRUE),"Check minimum stay","OK"))))))))))</f>
        <v/>
      </c>
      <c r="K72" s="27" t="n"/>
    </row>
    <row r="73">
      <c r="A73" s="24" t="n"/>
      <c r="B73" s="24" t="n"/>
      <c r="C73" s="36" t="n"/>
      <c r="D73" s="36" t="n"/>
      <c r="E73" s="26" t="n"/>
      <c r="F73" s="26" t="n"/>
      <c r="G73" s="26" t="n"/>
      <c r="H73" s="16">
        <f>IF(OR(C73="",D73=""),"",IFERROR(IF(D73&lt;=C73,"",D73-C73),""))</f>
        <v/>
      </c>
      <c r="I73" s="16">
        <f>IF(OR(C73="",D73=""),"",IFERROR(IF(D73&lt;=C73,"",MAX(INDEX(Calendar!$F$7:$F$156,MATCH(C73,Calendar!$A$7:$A$156,0)):INDEX(Calendar!$F$7:$F$156,MATCH(D73-1,Calendar!$A$7:$A$156,0)))),"Check horizon"))</f>
        <v/>
      </c>
      <c r="J73" s="21">
        <f>IF(A73="","",IF(G73="Canceled","Canceled",IF(COUNTIF($A$7:$A$156,A73)&gt;1,"Check duplicate ID",IF(G73="","Check status",IF(OR(C73="",D73="",H73=""),"Check dates",IF(OR(E73="",F73="",IFERROR(E73+F73,0)&lt;=0),"Check spaces",IF(I73="Check horizon","Check horizon",IF(I73="","Check minimum stay setup",IF(IFERROR(VLOOKUP(C73,Calendar!$A$7:$G$156,7,FALSE),"")="Yes","Check arrival blackout",IF(IFERROR(H73&lt;I73,TRUE),"Check minimum stay","OK"))))))))))</f>
        <v/>
      </c>
      <c r="K73" s="27" t="n"/>
    </row>
    <row r="74">
      <c r="A74" s="24" t="n"/>
      <c r="B74" s="24" t="n"/>
      <c r="C74" s="36" t="n"/>
      <c r="D74" s="36" t="n"/>
      <c r="E74" s="26" t="n"/>
      <c r="F74" s="26" t="n"/>
      <c r="G74" s="26" t="n"/>
      <c r="H74" s="14">
        <f>IF(OR(C74="",D74=""),"",IFERROR(IF(D74&lt;=C74,"",D74-C74),""))</f>
        <v/>
      </c>
      <c r="I74" s="14">
        <f>IF(OR(C74="",D74=""),"",IFERROR(IF(D74&lt;=C74,"",MAX(INDEX(Calendar!$F$7:$F$156,MATCH(C74,Calendar!$A$7:$A$156,0)):INDEX(Calendar!$F$7:$F$156,MATCH(D74-1,Calendar!$A$7:$A$156,0)))),"Check horizon"))</f>
        <v/>
      </c>
      <c r="J74" s="23">
        <f>IF(A74="","",IF(G74="Canceled","Canceled",IF(COUNTIF($A$7:$A$156,A74)&gt;1,"Check duplicate ID",IF(G74="","Check status",IF(OR(C74="",D74="",H74=""),"Check dates",IF(OR(E74="",F74="",IFERROR(E74+F74,0)&lt;=0),"Check spaces",IF(I74="Check horizon","Check horizon",IF(I74="","Check minimum stay setup",IF(IFERROR(VLOOKUP(C74,Calendar!$A$7:$G$156,7,FALSE),"")="Yes","Check arrival blackout",IF(IFERROR(H74&lt;I74,TRUE),"Check minimum stay","OK"))))))))))</f>
        <v/>
      </c>
      <c r="K74" s="27" t="n"/>
    </row>
    <row r="75">
      <c r="A75" s="24" t="n"/>
      <c r="B75" s="24" t="n"/>
      <c r="C75" s="36" t="n"/>
      <c r="D75" s="36" t="n"/>
      <c r="E75" s="26" t="n"/>
      <c r="F75" s="26" t="n"/>
      <c r="G75" s="26" t="n"/>
      <c r="H75" s="16">
        <f>IF(OR(C75="",D75=""),"",IFERROR(IF(D75&lt;=C75,"",D75-C75),""))</f>
        <v/>
      </c>
      <c r="I75" s="16">
        <f>IF(OR(C75="",D75=""),"",IFERROR(IF(D75&lt;=C75,"",MAX(INDEX(Calendar!$F$7:$F$156,MATCH(C75,Calendar!$A$7:$A$156,0)):INDEX(Calendar!$F$7:$F$156,MATCH(D75-1,Calendar!$A$7:$A$156,0)))),"Check horizon"))</f>
        <v/>
      </c>
      <c r="J75" s="21">
        <f>IF(A75="","",IF(G75="Canceled","Canceled",IF(COUNTIF($A$7:$A$156,A75)&gt;1,"Check duplicate ID",IF(G75="","Check status",IF(OR(C75="",D75="",H75=""),"Check dates",IF(OR(E75="",F75="",IFERROR(E75+F75,0)&lt;=0),"Check spaces",IF(I75="Check horizon","Check horizon",IF(I75="","Check minimum stay setup",IF(IFERROR(VLOOKUP(C75,Calendar!$A$7:$G$156,7,FALSE),"")="Yes","Check arrival blackout",IF(IFERROR(H75&lt;I75,TRUE),"Check minimum stay","OK"))))))))))</f>
        <v/>
      </c>
      <c r="K75" s="27" t="n"/>
    </row>
    <row r="76">
      <c r="A76" s="24" t="n"/>
      <c r="B76" s="24" t="n"/>
      <c r="C76" s="36" t="n"/>
      <c r="D76" s="36" t="n"/>
      <c r="E76" s="26" t="n"/>
      <c r="F76" s="26" t="n"/>
      <c r="G76" s="26" t="n"/>
      <c r="H76" s="14">
        <f>IF(OR(C76="",D76=""),"",IFERROR(IF(D76&lt;=C76,"",D76-C76),""))</f>
        <v/>
      </c>
      <c r="I76" s="14">
        <f>IF(OR(C76="",D76=""),"",IFERROR(IF(D76&lt;=C76,"",MAX(INDEX(Calendar!$F$7:$F$156,MATCH(C76,Calendar!$A$7:$A$156,0)):INDEX(Calendar!$F$7:$F$156,MATCH(D76-1,Calendar!$A$7:$A$156,0)))),"Check horizon"))</f>
        <v/>
      </c>
      <c r="J76" s="23">
        <f>IF(A76="","",IF(G76="Canceled","Canceled",IF(COUNTIF($A$7:$A$156,A76)&gt;1,"Check duplicate ID",IF(G76="","Check status",IF(OR(C76="",D76="",H76=""),"Check dates",IF(OR(E76="",F76="",IFERROR(E76+F76,0)&lt;=0),"Check spaces",IF(I76="Check horizon","Check horizon",IF(I76="","Check minimum stay setup",IF(IFERROR(VLOOKUP(C76,Calendar!$A$7:$G$156,7,FALSE),"")="Yes","Check arrival blackout",IF(IFERROR(H76&lt;I76,TRUE),"Check minimum stay","OK"))))))))))</f>
        <v/>
      </c>
      <c r="K76" s="27" t="n"/>
    </row>
    <row r="77">
      <c r="A77" s="24" t="n"/>
      <c r="B77" s="24" t="n"/>
      <c r="C77" s="36" t="n"/>
      <c r="D77" s="36" t="n"/>
      <c r="E77" s="26" t="n"/>
      <c r="F77" s="26" t="n"/>
      <c r="G77" s="26" t="n"/>
      <c r="H77" s="16">
        <f>IF(OR(C77="",D77=""),"",IFERROR(IF(D77&lt;=C77,"",D77-C77),""))</f>
        <v/>
      </c>
      <c r="I77" s="16">
        <f>IF(OR(C77="",D77=""),"",IFERROR(IF(D77&lt;=C77,"",MAX(INDEX(Calendar!$F$7:$F$156,MATCH(C77,Calendar!$A$7:$A$156,0)):INDEX(Calendar!$F$7:$F$156,MATCH(D77-1,Calendar!$A$7:$A$156,0)))),"Check horizon"))</f>
        <v/>
      </c>
      <c r="J77" s="21">
        <f>IF(A77="","",IF(G77="Canceled","Canceled",IF(COUNTIF($A$7:$A$156,A77)&gt;1,"Check duplicate ID",IF(G77="","Check status",IF(OR(C77="",D77="",H77=""),"Check dates",IF(OR(E77="",F77="",IFERROR(E77+F77,0)&lt;=0),"Check spaces",IF(I77="Check horizon","Check horizon",IF(I77="","Check minimum stay setup",IF(IFERROR(VLOOKUP(C77,Calendar!$A$7:$G$156,7,FALSE),"")="Yes","Check arrival blackout",IF(IFERROR(H77&lt;I77,TRUE),"Check minimum stay","OK"))))))))))</f>
        <v/>
      </c>
      <c r="K77" s="27" t="n"/>
    </row>
    <row r="78">
      <c r="A78" s="24" t="n"/>
      <c r="B78" s="24" t="n"/>
      <c r="C78" s="36" t="n"/>
      <c r="D78" s="36" t="n"/>
      <c r="E78" s="26" t="n"/>
      <c r="F78" s="26" t="n"/>
      <c r="G78" s="26" t="n"/>
      <c r="H78" s="14">
        <f>IF(OR(C78="",D78=""),"",IFERROR(IF(D78&lt;=C78,"",D78-C78),""))</f>
        <v/>
      </c>
      <c r="I78" s="14">
        <f>IF(OR(C78="",D78=""),"",IFERROR(IF(D78&lt;=C78,"",MAX(INDEX(Calendar!$F$7:$F$156,MATCH(C78,Calendar!$A$7:$A$156,0)):INDEX(Calendar!$F$7:$F$156,MATCH(D78-1,Calendar!$A$7:$A$156,0)))),"Check horizon"))</f>
        <v/>
      </c>
      <c r="J78" s="23">
        <f>IF(A78="","",IF(G78="Canceled","Canceled",IF(COUNTIF($A$7:$A$156,A78)&gt;1,"Check duplicate ID",IF(G78="","Check status",IF(OR(C78="",D78="",H78=""),"Check dates",IF(OR(E78="",F78="",IFERROR(E78+F78,0)&lt;=0),"Check spaces",IF(I78="Check horizon","Check horizon",IF(I78="","Check minimum stay setup",IF(IFERROR(VLOOKUP(C78,Calendar!$A$7:$G$156,7,FALSE),"")="Yes","Check arrival blackout",IF(IFERROR(H78&lt;I78,TRUE),"Check minimum stay","OK"))))))))))</f>
        <v/>
      </c>
      <c r="K78" s="27" t="n"/>
    </row>
    <row r="79">
      <c r="A79" s="24" t="n"/>
      <c r="B79" s="24" t="n"/>
      <c r="C79" s="36" t="n"/>
      <c r="D79" s="36" t="n"/>
      <c r="E79" s="26" t="n"/>
      <c r="F79" s="26" t="n"/>
      <c r="G79" s="26" t="n"/>
      <c r="H79" s="16">
        <f>IF(OR(C79="",D79=""),"",IFERROR(IF(D79&lt;=C79,"",D79-C79),""))</f>
        <v/>
      </c>
      <c r="I79" s="16">
        <f>IF(OR(C79="",D79=""),"",IFERROR(IF(D79&lt;=C79,"",MAX(INDEX(Calendar!$F$7:$F$156,MATCH(C79,Calendar!$A$7:$A$156,0)):INDEX(Calendar!$F$7:$F$156,MATCH(D79-1,Calendar!$A$7:$A$156,0)))),"Check horizon"))</f>
        <v/>
      </c>
      <c r="J79" s="21">
        <f>IF(A79="","",IF(G79="Canceled","Canceled",IF(COUNTIF($A$7:$A$156,A79)&gt;1,"Check duplicate ID",IF(G79="","Check status",IF(OR(C79="",D79="",H79=""),"Check dates",IF(OR(E79="",F79="",IFERROR(E79+F79,0)&lt;=0),"Check spaces",IF(I79="Check horizon","Check horizon",IF(I79="","Check minimum stay setup",IF(IFERROR(VLOOKUP(C79,Calendar!$A$7:$G$156,7,FALSE),"")="Yes","Check arrival blackout",IF(IFERROR(H79&lt;I79,TRUE),"Check minimum stay","OK"))))))))))</f>
        <v/>
      </c>
      <c r="K79" s="27" t="n"/>
    </row>
    <row r="80">
      <c r="A80" s="24" t="n"/>
      <c r="B80" s="24" t="n"/>
      <c r="C80" s="36" t="n"/>
      <c r="D80" s="36" t="n"/>
      <c r="E80" s="26" t="n"/>
      <c r="F80" s="26" t="n"/>
      <c r="G80" s="26" t="n"/>
      <c r="H80" s="14">
        <f>IF(OR(C80="",D80=""),"",IFERROR(IF(D80&lt;=C80,"",D80-C80),""))</f>
        <v/>
      </c>
      <c r="I80" s="14">
        <f>IF(OR(C80="",D80=""),"",IFERROR(IF(D80&lt;=C80,"",MAX(INDEX(Calendar!$F$7:$F$156,MATCH(C80,Calendar!$A$7:$A$156,0)):INDEX(Calendar!$F$7:$F$156,MATCH(D80-1,Calendar!$A$7:$A$156,0)))),"Check horizon"))</f>
        <v/>
      </c>
      <c r="J80" s="23">
        <f>IF(A80="","",IF(G80="Canceled","Canceled",IF(COUNTIF($A$7:$A$156,A80)&gt;1,"Check duplicate ID",IF(G80="","Check status",IF(OR(C80="",D80="",H80=""),"Check dates",IF(OR(E80="",F80="",IFERROR(E80+F80,0)&lt;=0),"Check spaces",IF(I80="Check horizon","Check horizon",IF(I80="","Check minimum stay setup",IF(IFERROR(VLOOKUP(C80,Calendar!$A$7:$G$156,7,FALSE),"")="Yes","Check arrival blackout",IF(IFERROR(H80&lt;I80,TRUE),"Check minimum stay","OK"))))))))))</f>
        <v/>
      </c>
      <c r="K80" s="27" t="n"/>
    </row>
    <row r="81">
      <c r="A81" s="24" t="n"/>
      <c r="B81" s="24" t="n"/>
      <c r="C81" s="36" t="n"/>
      <c r="D81" s="36" t="n"/>
      <c r="E81" s="26" t="n"/>
      <c r="F81" s="26" t="n"/>
      <c r="G81" s="26" t="n"/>
      <c r="H81" s="16">
        <f>IF(OR(C81="",D81=""),"",IFERROR(IF(D81&lt;=C81,"",D81-C81),""))</f>
        <v/>
      </c>
      <c r="I81" s="16">
        <f>IF(OR(C81="",D81=""),"",IFERROR(IF(D81&lt;=C81,"",MAX(INDEX(Calendar!$F$7:$F$156,MATCH(C81,Calendar!$A$7:$A$156,0)):INDEX(Calendar!$F$7:$F$156,MATCH(D81-1,Calendar!$A$7:$A$156,0)))),"Check horizon"))</f>
        <v/>
      </c>
      <c r="J81" s="21">
        <f>IF(A81="","",IF(G81="Canceled","Canceled",IF(COUNTIF($A$7:$A$156,A81)&gt;1,"Check duplicate ID",IF(G81="","Check status",IF(OR(C81="",D81="",H81=""),"Check dates",IF(OR(E81="",F81="",IFERROR(E81+F81,0)&lt;=0),"Check spaces",IF(I81="Check horizon","Check horizon",IF(I81="","Check minimum stay setup",IF(IFERROR(VLOOKUP(C81,Calendar!$A$7:$G$156,7,FALSE),"")="Yes","Check arrival blackout",IF(IFERROR(H81&lt;I81,TRUE),"Check minimum stay","OK"))))))))))</f>
        <v/>
      </c>
      <c r="K81" s="27" t="n"/>
    </row>
    <row r="82">
      <c r="A82" s="24" t="n"/>
      <c r="B82" s="24" t="n"/>
      <c r="C82" s="36" t="n"/>
      <c r="D82" s="36" t="n"/>
      <c r="E82" s="26" t="n"/>
      <c r="F82" s="26" t="n"/>
      <c r="G82" s="26" t="n"/>
      <c r="H82" s="14">
        <f>IF(OR(C82="",D82=""),"",IFERROR(IF(D82&lt;=C82,"",D82-C82),""))</f>
        <v/>
      </c>
      <c r="I82" s="14">
        <f>IF(OR(C82="",D82=""),"",IFERROR(IF(D82&lt;=C82,"",MAX(INDEX(Calendar!$F$7:$F$156,MATCH(C82,Calendar!$A$7:$A$156,0)):INDEX(Calendar!$F$7:$F$156,MATCH(D82-1,Calendar!$A$7:$A$156,0)))),"Check horizon"))</f>
        <v/>
      </c>
      <c r="J82" s="23">
        <f>IF(A82="","",IF(G82="Canceled","Canceled",IF(COUNTIF($A$7:$A$156,A82)&gt;1,"Check duplicate ID",IF(G82="","Check status",IF(OR(C82="",D82="",H82=""),"Check dates",IF(OR(E82="",F82="",IFERROR(E82+F82,0)&lt;=0),"Check spaces",IF(I82="Check horizon","Check horizon",IF(I82="","Check minimum stay setup",IF(IFERROR(VLOOKUP(C82,Calendar!$A$7:$G$156,7,FALSE),"")="Yes","Check arrival blackout",IF(IFERROR(H82&lt;I82,TRUE),"Check minimum stay","OK"))))))))))</f>
        <v/>
      </c>
      <c r="K82" s="27" t="n"/>
    </row>
    <row r="83">
      <c r="A83" s="24" t="n"/>
      <c r="B83" s="24" t="n"/>
      <c r="C83" s="36" t="n"/>
      <c r="D83" s="36" t="n"/>
      <c r="E83" s="26" t="n"/>
      <c r="F83" s="26" t="n"/>
      <c r="G83" s="26" t="n"/>
      <c r="H83" s="16">
        <f>IF(OR(C83="",D83=""),"",IFERROR(IF(D83&lt;=C83,"",D83-C83),""))</f>
        <v/>
      </c>
      <c r="I83" s="16">
        <f>IF(OR(C83="",D83=""),"",IFERROR(IF(D83&lt;=C83,"",MAX(INDEX(Calendar!$F$7:$F$156,MATCH(C83,Calendar!$A$7:$A$156,0)):INDEX(Calendar!$F$7:$F$156,MATCH(D83-1,Calendar!$A$7:$A$156,0)))),"Check horizon"))</f>
        <v/>
      </c>
      <c r="J83" s="21">
        <f>IF(A83="","",IF(G83="Canceled","Canceled",IF(COUNTIF($A$7:$A$156,A83)&gt;1,"Check duplicate ID",IF(G83="","Check status",IF(OR(C83="",D83="",H83=""),"Check dates",IF(OR(E83="",F83="",IFERROR(E83+F83,0)&lt;=0),"Check spaces",IF(I83="Check horizon","Check horizon",IF(I83="","Check minimum stay setup",IF(IFERROR(VLOOKUP(C83,Calendar!$A$7:$G$156,7,FALSE),"")="Yes","Check arrival blackout",IF(IFERROR(H83&lt;I83,TRUE),"Check minimum stay","OK"))))))))))</f>
        <v/>
      </c>
      <c r="K83" s="27" t="n"/>
    </row>
    <row r="84">
      <c r="A84" s="24" t="n"/>
      <c r="B84" s="24" t="n"/>
      <c r="C84" s="36" t="n"/>
      <c r="D84" s="36" t="n"/>
      <c r="E84" s="26" t="n"/>
      <c r="F84" s="26" t="n"/>
      <c r="G84" s="26" t="n"/>
      <c r="H84" s="14">
        <f>IF(OR(C84="",D84=""),"",IFERROR(IF(D84&lt;=C84,"",D84-C84),""))</f>
        <v/>
      </c>
      <c r="I84" s="14">
        <f>IF(OR(C84="",D84=""),"",IFERROR(IF(D84&lt;=C84,"",MAX(INDEX(Calendar!$F$7:$F$156,MATCH(C84,Calendar!$A$7:$A$156,0)):INDEX(Calendar!$F$7:$F$156,MATCH(D84-1,Calendar!$A$7:$A$156,0)))),"Check horizon"))</f>
        <v/>
      </c>
      <c r="J84" s="23">
        <f>IF(A84="","",IF(G84="Canceled","Canceled",IF(COUNTIF($A$7:$A$156,A84)&gt;1,"Check duplicate ID",IF(G84="","Check status",IF(OR(C84="",D84="",H84=""),"Check dates",IF(OR(E84="",F84="",IFERROR(E84+F84,0)&lt;=0),"Check spaces",IF(I84="Check horizon","Check horizon",IF(I84="","Check minimum stay setup",IF(IFERROR(VLOOKUP(C84,Calendar!$A$7:$G$156,7,FALSE),"")="Yes","Check arrival blackout",IF(IFERROR(H84&lt;I84,TRUE),"Check minimum stay","OK"))))))))))</f>
        <v/>
      </c>
      <c r="K84" s="27" t="n"/>
    </row>
    <row r="85">
      <c r="A85" s="24" t="n"/>
      <c r="B85" s="24" t="n"/>
      <c r="C85" s="36" t="n"/>
      <c r="D85" s="36" t="n"/>
      <c r="E85" s="26" t="n"/>
      <c r="F85" s="26" t="n"/>
      <c r="G85" s="26" t="n"/>
      <c r="H85" s="16">
        <f>IF(OR(C85="",D85=""),"",IFERROR(IF(D85&lt;=C85,"",D85-C85),""))</f>
        <v/>
      </c>
      <c r="I85" s="16">
        <f>IF(OR(C85="",D85=""),"",IFERROR(IF(D85&lt;=C85,"",MAX(INDEX(Calendar!$F$7:$F$156,MATCH(C85,Calendar!$A$7:$A$156,0)):INDEX(Calendar!$F$7:$F$156,MATCH(D85-1,Calendar!$A$7:$A$156,0)))),"Check horizon"))</f>
        <v/>
      </c>
      <c r="J85" s="21">
        <f>IF(A85="","",IF(G85="Canceled","Canceled",IF(COUNTIF($A$7:$A$156,A85)&gt;1,"Check duplicate ID",IF(G85="","Check status",IF(OR(C85="",D85="",H85=""),"Check dates",IF(OR(E85="",F85="",IFERROR(E85+F85,0)&lt;=0),"Check spaces",IF(I85="Check horizon","Check horizon",IF(I85="","Check minimum stay setup",IF(IFERROR(VLOOKUP(C85,Calendar!$A$7:$G$156,7,FALSE),"")="Yes","Check arrival blackout",IF(IFERROR(H85&lt;I85,TRUE),"Check minimum stay","OK"))))))))))</f>
        <v/>
      </c>
      <c r="K85" s="27" t="n"/>
    </row>
    <row r="86">
      <c r="A86" s="24" t="n"/>
      <c r="B86" s="24" t="n"/>
      <c r="C86" s="36" t="n"/>
      <c r="D86" s="36" t="n"/>
      <c r="E86" s="26" t="n"/>
      <c r="F86" s="26" t="n"/>
      <c r="G86" s="26" t="n"/>
      <c r="H86" s="14">
        <f>IF(OR(C86="",D86=""),"",IFERROR(IF(D86&lt;=C86,"",D86-C86),""))</f>
        <v/>
      </c>
      <c r="I86" s="14">
        <f>IF(OR(C86="",D86=""),"",IFERROR(IF(D86&lt;=C86,"",MAX(INDEX(Calendar!$F$7:$F$156,MATCH(C86,Calendar!$A$7:$A$156,0)):INDEX(Calendar!$F$7:$F$156,MATCH(D86-1,Calendar!$A$7:$A$156,0)))),"Check horizon"))</f>
        <v/>
      </c>
      <c r="J86" s="23">
        <f>IF(A86="","",IF(G86="Canceled","Canceled",IF(COUNTIF($A$7:$A$156,A86)&gt;1,"Check duplicate ID",IF(G86="","Check status",IF(OR(C86="",D86="",H86=""),"Check dates",IF(OR(E86="",F86="",IFERROR(E86+F86,0)&lt;=0),"Check spaces",IF(I86="Check horizon","Check horizon",IF(I86="","Check minimum stay setup",IF(IFERROR(VLOOKUP(C86,Calendar!$A$7:$G$156,7,FALSE),"")="Yes","Check arrival blackout",IF(IFERROR(H86&lt;I86,TRUE),"Check minimum stay","OK"))))))))))</f>
        <v/>
      </c>
      <c r="K86" s="27" t="n"/>
    </row>
    <row r="87">
      <c r="A87" s="24" t="n"/>
      <c r="B87" s="24" t="n"/>
      <c r="C87" s="36" t="n"/>
      <c r="D87" s="36" t="n"/>
      <c r="E87" s="26" t="n"/>
      <c r="F87" s="26" t="n"/>
      <c r="G87" s="26" t="n"/>
      <c r="H87" s="16">
        <f>IF(OR(C87="",D87=""),"",IFERROR(IF(D87&lt;=C87,"",D87-C87),""))</f>
        <v/>
      </c>
      <c r="I87" s="16">
        <f>IF(OR(C87="",D87=""),"",IFERROR(IF(D87&lt;=C87,"",MAX(INDEX(Calendar!$F$7:$F$156,MATCH(C87,Calendar!$A$7:$A$156,0)):INDEX(Calendar!$F$7:$F$156,MATCH(D87-1,Calendar!$A$7:$A$156,0)))),"Check horizon"))</f>
        <v/>
      </c>
      <c r="J87" s="21">
        <f>IF(A87="","",IF(G87="Canceled","Canceled",IF(COUNTIF($A$7:$A$156,A87)&gt;1,"Check duplicate ID",IF(G87="","Check status",IF(OR(C87="",D87="",H87=""),"Check dates",IF(OR(E87="",F87="",IFERROR(E87+F87,0)&lt;=0),"Check spaces",IF(I87="Check horizon","Check horizon",IF(I87="","Check minimum stay setup",IF(IFERROR(VLOOKUP(C87,Calendar!$A$7:$G$156,7,FALSE),"")="Yes","Check arrival blackout",IF(IFERROR(H87&lt;I87,TRUE),"Check minimum stay","OK"))))))))))</f>
        <v/>
      </c>
      <c r="K87" s="27" t="n"/>
    </row>
    <row r="88">
      <c r="A88" s="24" t="n"/>
      <c r="B88" s="24" t="n"/>
      <c r="C88" s="36" t="n"/>
      <c r="D88" s="36" t="n"/>
      <c r="E88" s="26" t="n"/>
      <c r="F88" s="26" t="n"/>
      <c r="G88" s="26" t="n"/>
      <c r="H88" s="14">
        <f>IF(OR(C88="",D88=""),"",IFERROR(IF(D88&lt;=C88,"",D88-C88),""))</f>
        <v/>
      </c>
      <c r="I88" s="14">
        <f>IF(OR(C88="",D88=""),"",IFERROR(IF(D88&lt;=C88,"",MAX(INDEX(Calendar!$F$7:$F$156,MATCH(C88,Calendar!$A$7:$A$156,0)):INDEX(Calendar!$F$7:$F$156,MATCH(D88-1,Calendar!$A$7:$A$156,0)))),"Check horizon"))</f>
        <v/>
      </c>
      <c r="J88" s="23">
        <f>IF(A88="","",IF(G88="Canceled","Canceled",IF(COUNTIF($A$7:$A$156,A88)&gt;1,"Check duplicate ID",IF(G88="","Check status",IF(OR(C88="",D88="",H88=""),"Check dates",IF(OR(E88="",F88="",IFERROR(E88+F88,0)&lt;=0),"Check spaces",IF(I88="Check horizon","Check horizon",IF(I88="","Check minimum stay setup",IF(IFERROR(VLOOKUP(C88,Calendar!$A$7:$G$156,7,FALSE),"")="Yes","Check arrival blackout",IF(IFERROR(H88&lt;I88,TRUE),"Check minimum stay","OK"))))))))))</f>
        <v/>
      </c>
      <c r="K88" s="27" t="n"/>
    </row>
    <row r="89">
      <c r="A89" s="24" t="n"/>
      <c r="B89" s="24" t="n"/>
      <c r="C89" s="36" t="n"/>
      <c r="D89" s="36" t="n"/>
      <c r="E89" s="26" t="n"/>
      <c r="F89" s="26" t="n"/>
      <c r="G89" s="26" t="n"/>
      <c r="H89" s="16">
        <f>IF(OR(C89="",D89=""),"",IFERROR(IF(D89&lt;=C89,"",D89-C89),""))</f>
        <v/>
      </c>
      <c r="I89" s="16">
        <f>IF(OR(C89="",D89=""),"",IFERROR(IF(D89&lt;=C89,"",MAX(INDEX(Calendar!$F$7:$F$156,MATCH(C89,Calendar!$A$7:$A$156,0)):INDEX(Calendar!$F$7:$F$156,MATCH(D89-1,Calendar!$A$7:$A$156,0)))),"Check horizon"))</f>
        <v/>
      </c>
      <c r="J89" s="21">
        <f>IF(A89="","",IF(G89="Canceled","Canceled",IF(COUNTIF($A$7:$A$156,A89)&gt;1,"Check duplicate ID",IF(G89="","Check status",IF(OR(C89="",D89="",H89=""),"Check dates",IF(OR(E89="",F89="",IFERROR(E89+F89,0)&lt;=0),"Check spaces",IF(I89="Check horizon","Check horizon",IF(I89="","Check minimum stay setup",IF(IFERROR(VLOOKUP(C89,Calendar!$A$7:$G$156,7,FALSE),"")="Yes","Check arrival blackout",IF(IFERROR(H89&lt;I89,TRUE),"Check minimum stay","OK"))))))))))</f>
        <v/>
      </c>
      <c r="K89" s="27" t="n"/>
    </row>
    <row r="90">
      <c r="A90" s="24" t="n"/>
      <c r="B90" s="24" t="n"/>
      <c r="C90" s="36" t="n"/>
      <c r="D90" s="36" t="n"/>
      <c r="E90" s="26" t="n"/>
      <c r="F90" s="26" t="n"/>
      <c r="G90" s="26" t="n"/>
      <c r="H90" s="14">
        <f>IF(OR(C90="",D90=""),"",IFERROR(IF(D90&lt;=C90,"",D90-C90),""))</f>
        <v/>
      </c>
      <c r="I90" s="14">
        <f>IF(OR(C90="",D90=""),"",IFERROR(IF(D90&lt;=C90,"",MAX(INDEX(Calendar!$F$7:$F$156,MATCH(C90,Calendar!$A$7:$A$156,0)):INDEX(Calendar!$F$7:$F$156,MATCH(D90-1,Calendar!$A$7:$A$156,0)))),"Check horizon"))</f>
        <v/>
      </c>
      <c r="J90" s="23">
        <f>IF(A90="","",IF(G90="Canceled","Canceled",IF(COUNTIF($A$7:$A$156,A90)&gt;1,"Check duplicate ID",IF(G90="","Check status",IF(OR(C90="",D90="",H90=""),"Check dates",IF(OR(E90="",F90="",IFERROR(E90+F90,0)&lt;=0),"Check spaces",IF(I90="Check horizon","Check horizon",IF(I90="","Check minimum stay setup",IF(IFERROR(VLOOKUP(C90,Calendar!$A$7:$G$156,7,FALSE),"")="Yes","Check arrival blackout",IF(IFERROR(H90&lt;I90,TRUE),"Check minimum stay","OK"))))))))))</f>
        <v/>
      </c>
      <c r="K90" s="27" t="n"/>
    </row>
    <row r="91">
      <c r="A91" s="24" t="n"/>
      <c r="B91" s="24" t="n"/>
      <c r="C91" s="36" t="n"/>
      <c r="D91" s="36" t="n"/>
      <c r="E91" s="26" t="n"/>
      <c r="F91" s="26" t="n"/>
      <c r="G91" s="26" t="n"/>
      <c r="H91" s="16">
        <f>IF(OR(C91="",D91=""),"",IFERROR(IF(D91&lt;=C91,"",D91-C91),""))</f>
        <v/>
      </c>
      <c r="I91" s="16">
        <f>IF(OR(C91="",D91=""),"",IFERROR(IF(D91&lt;=C91,"",MAX(INDEX(Calendar!$F$7:$F$156,MATCH(C91,Calendar!$A$7:$A$156,0)):INDEX(Calendar!$F$7:$F$156,MATCH(D91-1,Calendar!$A$7:$A$156,0)))),"Check horizon"))</f>
        <v/>
      </c>
      <c r="J91" s="21">
        <f>IF(A91="","",IF(G91="Canceled","Canceled",IF(COUNTIF($A$7:$A$156,A91)&gt;1,"Check duplicate ID",IF(G91="","Check status",IF(OR(C91="",D91="",H91=""),"Check dates",IF(OR(E91="",F91="",IFERROR(E91+F91,0)&lt;=0),"Check spaces",IF(I91="Check horizon","Check horizon",IF(I91="","Check minimum stay setup",IF(IFERROR(VLOOKUP(C91,Calendar!$A$7:$G$156,7,FALSE),"")="Yes","Check arrival blackout",IF(IFERROR(H91&lt;I91,TRUE),"Check minimum stay","OK"))))))))))</f>
        <v/>
      </c>
      <c r="K91" s="27" t="n"/>
    </row>
    <row r="92">
      <c r="A92" s="24" t="n"/>
      <c r="B92" s="24" t="n"/>
      <c r="C92" s="36" t="n"/>
      <c r="D92" s="36" t="n"/>
      <c r="E92" s="26" t="n"/>
      <c r="F92" s="26" t="n"/>
      <c r="G92" s="26" t="n"/>
      <c r="H92" s="14">
        <f>IF(OR(C92="",D92=""),"",IFERROR(IF(D92&lt;=C92,"",D92-C92),""))</f>
        <v/>
      </c>
      <c r="I92" s="14">
        <f>IF(OR(C92="",D92=""),"",IFERROR(IF(D92&lt;=C92,"",MAX(INDEX(Calendar!$F$7:$F$156,MATCH(C92,Calendar!$A$7:$A$156,0)):INDEX(Calendar!$F$7:$F$156,MATCH(D92-1,Calendar!$A$7:$A$156,0)))),"Check horizon"))</f>
        <v/>
      </c>
      <c r="J92" s="23">
        <f>IF(A92="","",IF(G92="Canceled","Canceled",IF(COUNTIF($A$7:$A$156,A92)&gt;1,"Check duplicate ID",IF(G92="","Check status",IF(OR(C92="",D92="",H92=""),"Check dates",IF(OR(E92="",F92="",IFERROR(E92+F92,0)&lt;=0),"Check spaces",IF(I92="Check horizon","Check horizon",IF(I92="","Check minimum stay setup",IF(IFERROR(VLOOKUP(C92,Calendar!$A$7:$G$156,7,FALSE),"")="Yes","Check arrival blackout",IF(IFERROR(H92&lt;I92,TRUE),"Check minimum stay","OK"))))))))))</f>
        <v/>
      </c>
      <c r="K92" s="27" t="n"/>
    </row>
    <row r="93">
      <c r="A93" s="24" t="n"/>
      <c r="B93" s="24" t="n"/>
      <c r="C93" s="36" t="n"/>
      <c r="D93" s="36" t="n"/>
      <c r="E93" s="26" t="n"/>
      <c r="F93" s="26" t="n"/>
      <c r="G93" s="26" t="n"/>
      <c r="H93" s="16">
        <f>IF(OR(C93="",D93=""),"",IFERROR(IF(D93&lt;=C93,"",D93-C93),""))</f>
        <v/>
      </c>
      <c r="I93" s="16">
        <f>IF(OR(C93="",D93=""),"",IFERROR(IF(D93&lt;=C93,"",MAX(INDEX(Calendar!$F$7:$F$156,MATCH(C93,Calendar!$A$7:$A$156,0)):INDEX(Calendar!$F$7:$F$156,MATCH(D93-1,Calendar!$A$7:$A$156,0)))),"Check horizon"))</f>
        <v/>
      </c>
      <c r="J93" s="21">
        <f>IF(A93="","",IF(G93="Canceled","Canceled",IF(COUNTIF($A$7:$A$156,A93)&gt;1,"Check duplicate ID",IF(G93="","Check status",IF(OR(C93="",D93="",H93=""),"Check dates",IF(OR(E93="",F93="",IFERROR(E93+F93,0)&lt;=0),"Check spaces",IF(I93="Check horizon","Check horizon",IF(I93="","Check minimum stay setup",IF(IFERROR(VLOOKUP(C93,Calendar!$A$7:$G$156,7,FALSE),"")="Yes","Check arrival blackout",IF(IFERROR(H93&lt;I93,TRUE),"Check minimum stay","OK"))))))))))</f>
        <v/>
      </c>
      <c r="K93" s="27" t="n"/>
    </row>
    <row r="94">
      <c r="A94" s="24" t="n"/>
      <c r="B94" s="24" t="n"/>
      <c r="C94" s="36" t="n"/>
      <c r="D94" s="36" t="n"/>
      <c r="E94" s="26" t="n"/>
      <c r="F94" s="26" t="n"/>
      <c r="G94" s="26" t="n"/>
      <c r="H94" s="14">
        <f>IF(OR(C94="",D94=""),"",IFERROR(IF(D94&lt;=C94,"",D94-C94),""))</f>
        <v/>
      </c>
      <c r="I94" s="14">
        <f>IF(OR(C94="",D94=""),"",IFERROR(IF(D94&lt;=C94,"",MAX(INDEX(Calendar!$F$7:$F$156,MATCH(C94,Calendar!$A$7:$A$156,0)):INDEX(Calendar!$F$7:$F$156,MATCH(D94-1,Calendar!$A$7:$A$156,0)))),"Check horizon"))</f>
        <v/>
      </c>
      <c r="J94" s="23">
        <f>IF(A94="","",IF(G94="Canceled","Canceled",IF(COUNTIF($A$7:$A$156,A94)&gt;1,"Check duplicate ID",IF(G94="","Check status",IF(OR(C94="",D94="",H94=""),"Check dates",IF(OR(E94="",F94="",IFERROR(E94+F94,0)&lt;=0),"Check spaces",IF(I94="Check horizon","Check horizon",IF(I94="","Check minimum stay setup",IF(IFERROR(VLOOKUP(C94,Calendar!$A$7:$G$156,7,FALSE),"")="Yes","Check arrival blackout",IF(IFERROR(H94&lt;I94,TRUE),"Check minimum stay","OK"))))))))))</f>
        <v/>
      </c>
      <c r="K94" s="27" t="n"/>
    </row>
    <row r="95">
      <c r="A95" s="24" t="n"/>
      <c r="B95" s="24" t="n"/>
      <c r="C95" s="36" t="n"/>
      <c r="D95" s="36" t="n"/>
      <c r="E95" s="26" t="n"/>
      <c r="F95" s="26" t="n"/>
      <c r="G95" s="26" t="n"/>
      <c r="H95" s="16">
        <f>IF(OR(C95="",D95=""),"",IFERROR(IF(D95&lt;=C95,"",D95-C95),""))</f>
        <v/>
      </c>
      <c r="I95" s="16">
        <f>IF(OR(C95="",D95=""),"",IFERROR(IF(D95&lt;=C95,"",MAX(INDEX(Calendar!$F$7:$F$156,MATCH(C95,Calendar!$A$7:$A$156,0)):INDEX(Calendar!$F$7:$F$156,MATCH(D95-1,Calendar!$A$7:$A$156,0)))),"Check horizon"))</f>
        <v/>
      </c>
      <c r="J95" s="21">
        <f>IF(A95="","",IF(G95="Canceled","Canceled",IF(COUNTIF($A$7:$A$156,A95)&gt;1,"Check duplicate ID",IF(G95="","Check status",IF(OR(C95="",D95="",H95=""),"Check dates",IF(OR(E95="",F95="",IFERROR(E95+F95,0)&lt;=0),"Check spaces",IF(I95="Check horizon","Check horizon",IF(I95="","Check minimum stay setup",IF(IFERROR(VLOOKUP(C95,Calendar!$A$7:$G$156,7,FALSE),"")="Yes","Check arrival blackout",IF(IFERROR(H95&lt;I95,TRUE),"Check minimum stay","OK"))))))))))</f>
        <v/>
      </c>
      <c r="K95" s="27" t="n"/>
    </row>
    <row r="96">
      <c r="A96" s="24" t="n"/>
      <c r="B96" s="24" t="n"/>
      <c r="C96" s="36" t="n"/>
      <c r="D96" s="36" t="n"/>
      <c r="E96" s="26" t="n"/>
      <c r="F96" s="26" t="n"/>
      <c r="G96" s="26" t="n"/>
      <c r="H96" s="14">
        <f>IF(OR(C96="",D96=""),"",IFERROR(IF(D96&lt;=C96,"",D96-C96),""))</f>
        <v/>
      </c>
      <c r="I96" s="14">
        <f>IF(OR(C96="",D96=""),"",IFERROR(IF(D96&lt;=C96,"",MAX(INDEX(Calendar!$F$7:$F$156,MATCH(C96,Calendar!$A$7:$A$156,0)):INDEX(Calendar!$F$7:$F$156,MATCH(D96-1,Calendar!$A$7:$A$156,0)))),"Check horizon"))</f>
        <v/>
      </c>
      <c r="J96" s="23">
        <f>IF(A96="","",IF(G96="Canceled","Canceled",IF(COUNTIF($A$7:$A$156,A96)&gt;1,"Check duplicate ID",IF(G96="","Check status",IF(OR(C96="",D96="",H96=""),"Check dates",IF(OR(E96="",F96="",IFERROR(E96+F96,0)&lt;=0),"Check spaces",IF(I96="Check horizon","Check horizon",IF(I96="","Check minimum stay setup",IF(IFERROR(VLOOKUP(C96,Calendar!$A$7:$G$156,7,FALSE),"")="Yes","Check arrival blackout",IF(IFERROR(H96&lt;I96,TRUE),"Check minimum stay","OK"))))))))))</f>
        <v/>
      </c>
      <c r="K96" s="27" t="n"/>
    </row>
    <row r="97">
      <c r="A97" s="24" t="n"/>
      <c r="B97" s="24" t="n"/>
      <c r="C97" s="36" t="n"/>
      <c r="D97" s="36" t="n"/>
      <c r="E97" s="26" t="n"/>
      <c r="F97" s="26" t="n"/>
      <c r="G97" s="26" t="n"/>
      <c r="H97" s="16">
        <f>IF(OR(C97="",D97=""),"",IFERROR(IF(D97&lt;=C97,"",D97-C97),""))</f>
        <v/>
      </c>
      <c r="I97" s="16">
        <f>IF(OR(C97="",D97=""),"",IFERROR(IF(D97&lt;=C97,"",MAX(INDEX(Calendar!$F$7:$F$156,MATCH(C97,Calendar!$A$7:$A$156,0)):INDEX(Calendar!$F$7:$F$156,MATCH(D97-1,Calendar!$A$7:$A$156,0)))),"Check horizon"))</f>
        <v/>
      </c>
      <c r="J97" s="21">
        <f>IF(A97="","",IF(G97="Canceled","Canceled",IF(COUNTIF($A$7:$A$156,A97)&gt;1,"Check duplicate ID",IF(G97="","Check status",IF(OR(C97="",D97="",H97=""),"Check dates",IF(OR(E97="",F97="",IFERROR(E97+F97,0)&lt;=0),"Check spaces",IF(I97="Check horizon","Check horizon",IF(I97="","Check minimum stay setup",IF(IFERROR(VLOOKUP(C97,Calendar!$A$7:$G$156,7,FALSE),"")="Yes","Check arrival blackout",IF(IFERROR(H97&lt;I97,TRUE),"Check minimum stay","OK"))))))))))</f>
        <v/>
      </c>
      <c r="K97" s="27" t="n"/>
    </row>
    <row r="98">
      <c r="A98" s="24" t="n"/>
      <c r="B98" s="24" t="n"/>
      <c r="C98" s="36" t="n"/>
      <c r="D98" s="36" t="n"/>
      <c r="E98" s="26" t="n"/>
      <c r="F98" s="26" t="n"/>
      <c r="G98" s="26" t="n"/>
      <c r="H98" s="14">
        <f>IF(OR(C98="",D98=""),"",IFERROR(IF(D98&lt;=C98,"",D98-C98),""))</f>
        <v/>
      </c>
      <c r="I98" s="14">
        <f>IF(OR(C98="",D98=""),"",IFERROR(IF(D98&lt;=C98,"",MAX(INDEX(Calendar!$F$7:$F$156,MATCH(C98,Calendar!$A$7:$A$156,0)):INDEX(Calendar!$F$7:$F$156,MATCH(D98-1,Calendar!$A$7:$A$156,0)))),"Check horizon"))</f>
        <v/>
      </c>
      <c r="J98" s="23">
        <f>IF(A98="","",IF(G98="Canceled","Canceled",IF(COUNTIF($A$7:$A$156,A98)&gt;1,"Check duplicate ID",IF(G98="","Check status",IF(OR(C98="",D98="",H98=""),"Check dates",IF(OR(E98="",F98="",IFERROR(E98+F98,0)&lt;=0),"Check spaces",IF(I98="Check horizon","Check horizon",IF(I98="","Check minimum stay setup",IF(IFERROR(VLOOKUP(C98,Calendar!$A$7:$G$156,7,FALSE),"")="Yes","Check arrival blackout",IF(IFERROR(H98&lt;I98,TRUE),"Check minimum stay","OK"))))))))))</f>
        <v/>
      </c>
      <c r="K98" s="27" t="n"/>
    </row>
    <row r="99">
      <c r="A99" s="24" t="n"/>
      <c r="B99" s="24" t="n"/>
      <c r="C99" s="36" t="n"/>
      <c r="D99" s="36" t="n"/>
      <c r="E99" s="26" t="n"/>
      <c r="F99" s="26" t="n"/>
      <c r="G99" s="26" t="n"/>
      <c r="H99" s="16">
        <f>IF(OR(C99="",D99=""),"",IFERROR(IF(D99&lt;=C99,"",D99-C99),""))</f>
        <v/>
      </c>
      <c r="I99" s="16">
        <f>IF(OR(C99="",D99=""),"",IFERROR(IF(D99&lt;=C99,"",MAX(INDEX(Calendar!$F$7:$F$156,MATCH(C99,Calendar!$A$7:$A$156,0)):INDEX(Calendar!$F$7:$F$156,MATCH(D99-1,Calendar!$A$7:$A$156,0)))),"Check horizon"))</f>
        <v/>
      </c>
      <c r="J99" s="21">
        <f>IF(A99="","",IF(G99="Canceled","Canceled",IF(COUNTIF($A$7:$A$156,A99)&gt;1,"Check duplicate ID",IF(G99="","Check status",IF(OR(C99="",D99="",H99=""),"Check dates",IF(OR(E99="",F99="",IFERROR(E99+F99,0)&lt;=0),"Check spaces",IF(I99="Check horizon","Check horizon",IF(I99="","Check minimum stay setup",IF(IFERROR(VLOOKUP(C99,Calendar!$A$7:$G$156,7,FALSE),"")="Yes","Check arrival blackout",IF(IFERROR(H99&lt;I99,TRUE),"Check minimum stay","OK"))))))))))</f>
        <v/>
      </c>
      <c r="K99" s="27" t="n"/>
    </row>
    <row r="100">
      <c r="A100" s="24" t="n"/>
      <c r="B100" s="24" t="n"/>
      <c r="C100" s="36" t="n"/>
      <c r="D100" s="36" t="n"/>
      <c r="E100" s="26" t="n"/>
      <c r="F100" s="26" t="n"/>
      <c r="G100" s="26" t="n"/>
      <c r="H100" s="14">
        <f>IF(OR(C100="",D100=""),"",IFERROR(IF(D100&lt;=C100,"",D100-C100),""))</f>
        <v/>
      </c>
      <c r="I100" s="14">
        <f>IF(OR(C100="",D100=""),"",IFERROR(IF(D100&lt;=C100,"",MAX(INDEX(Calendar!$F$7:$F$156,MATCH(C100,Calendar!$A$7:$A$156,0)):INDEX(Calendar!$F$7:$F$156,MATCH(D100-1,Calendar!$A$7:$A$156,0)))),"Check horizon"))</f>
        <v/>
      </c>
      <c r="J100" s="23">
        <f>IF(A100="","",IF(G100="Canceled","Canceled",IF(COUNTIF($A$7:$A$156,A100)&gt;1,"Check duplicate ID",IF(G100="","Check status",IF(OR(C100="",D100="",H100=""),"Check dates",IF(OR(E100="",F100="",IFERROR(E100+F100,0)&lt;=0),"Check spaces",IF(I100="Check horizon","Check horizon",IF(I100="","Check minimum stay setup",IF(IFERROR(VLOOKUP(C100,Calendar!$A$7:$G$156,7,FALSE),"")="Yes","Check arrival blackout",IF(IFERROR(H100&lt;I100,TRUE),"Check minimum stay","OK"))))))))))</f>
        <v/>
      </c>
      <c r="K100" s="27" t="n"/>
    </row>
    <row r="101">
      <c r="A101" s="24" t="n"/>
      <c r="B101" s="24" t="n"/>
      <c r="C101" s="36" t="n"/>
      <c r="D101" s="36" t="n"/>
      <c r="E101" s="26" t="n"/>
      <c r="F101" s="26" t="n"/>
      <c r="G101" s="26" t="n"/>
      <c r="H101" s="16">
        <f>IF(OR(C101="",D101=""),"",IFERROR(IF(D101&lt;=C101,"",D101-C101),""))</f>
        <v/>
      </c>
      <c r="I101" s="16">
        <f>IF(OR(C101="",D101=""),"",IFERROR(IF(D101&lt;=C101,"",MAX(INDEX(Calendar!$F$7:$F$156,MATCH(C101,Calendar!$A$7:$A$156,0)):INDEX(Calendar!$F$7:$F$156,MATCH(D101-1,Calendar!$A$7:$A$156,0)))),"Check horizon"))</f>
        <v/>
      </c>
      <c r="J101" s="21">
        <f>IF(A101="","",IF(G101="Canceled","Canceled",IF(COUNTIF($A$7:$A$156,A101)&gt;1,"Check duplicate ID",IF(G101="","Check status",IF(OR(C101="",D101="",H101=""),"Check dates",IF(OR(E101="",F101="",IFERROR(E101+F101,0)&lt;=0),"Check spaces",IF(I101="Check horizon","Check horizon",IF(I101="","Check minimum stay setup",IF(IFERROR(VLOOKUP(C101,Calendar!$A$7:$G$156,7,FALSE),"")="Yes","Check arrival blackout",IF(IFERROR(H101&lt;I101,TRUE),"Check minimum stay","OK"))))))))))</f>
        <v/>
      </c>
      <c r="K101" s="27" t="n"/>
    </row>
    <row r="102">
      <c r="A102" s="24" t="n"/>
      <c r="B102" s="24" t="n"/>
      <c r="C102" s="36" t="n"/>
      <c r="D102" s="36" t="n"/>
      <c r="E102" s="26" t="n"/>
      <c r="F102" s="26" t="n"/>
      <c r="G102" s="26" t="n"/>
      <c r="H102" s="14">
        <f>IF(OR(C102="",D102=""),"",IFERROR(IF(D102&lt;=C102,"",D102-C102),""))</f>
        <v/>
      </c>
      <c r="I102" s="14">
        <f>IF(OR(C102="",D102=""),"",IFERROR(IF(D102&lt;=C102,"",MAX(INDEX(Calendar!$F$7:$F$156,MATCH(C102,Calendar!$A$7:$A$156,0)):INDEX(Calendar!$F$7:$F$156,MATCH(D102-1,Calendar!$A$7:$A$156,0)))),"Check horizon"))</f>
        <v/>
      </c>
      <c r="J102" s="23">
        <f>IF(A102="","",IF(G102="Canceled","Canceled",IF(COUNTIF($A$7:$A$156,A102)&gt;1,"Check duplicate ID",IF(G102="","Check status",IF(OR(C102="",D102="",H102=""),"Check dates",IF(OR(E102="",F102="",IFERROR(E102+F102,0)&lt;=0),"Check spaces",IF(I102="Check horizon","Check horizon",IF(I102="","Check minimum stay setup",IF(IFERROR(VLOOKUP(C102,Calendar!$A$7:$G$156,7,FALSE),"")="Yes","Check arrival blackout",IF(IFERROR(H102&lt;I102,TRUE),"Check minimum stay","OK"))))))))))</f>
        <v/>
      </c>
      <c r="K102" s="27" t="n"/>
    </row>
    <row r="103">
      <c r="A103" s="24" t="n"/>
      <c r="B103" s="24" t="n"/>
      <c r="C103" s="36" t="n"/>
      <c r="D103" s="36" t="n"/>
      <c r="E103" s="26" t="n"/>
      <c r="F103" s="26" t="n"/>
      <c r="G103" s="26" t="n"/>
      <c r="H103" s="16">
        <f>IF(OR(C103="",D103=""),"",IFERROR(IF(D103&lt;=C103,"",D103-C103),""))</f>
        <v/>
      </c>
      <c r="I103" s="16">
        <f>IF(OR(C103="",D103=""),"",IFERROR(IF(D103&lt;=C103,"",MAX(INDEX(Calendar!$F$7:$F$156,MATCH(C103,Calendar!$A$7:$A$156,0)):INDEX(Calendar!$F$7:$F$156,MATCH(D103-1,Calendar!$A$7:$A$156,0)))),"Check horizon"))</f>
        <v/>
      </c>
      <c r="J103" s="21">
        <f>IF(A103="","",IF(G103="Canceled","Canceled",IF(COUNTIF($A$7:$A$156,A103)&gt;1,"Check duplicate ID",IF(G103="","Check status",IF(OR(C103="",D103="",H103=""),"Check dates",IF(OR(E103="",F103="",IFERROR(E103+F103,0)&lt;=0),"Check spaces",IF(I103="Check horizon","Check horizon",IF(I103="","Check minimum stay setup",IF(IFERROR(VLOOKUP(C103,Calendar!$A$7:$G$156,7,FALSE),"")="Yes","Check arrival blackout",IF(IFERROR(H103&lt;I103,TRUE),"Check minimum stay","OK"))))))))))</f>
        <v/>
      </c>
      <c r="K103" s="27" t="n"/>
    </row>
    <row r="104">
      <c r="A104" s="24" t="n"/>
      <c r="B104" s="24" t="n"/>
      <c r="C104" s="36" t="n"/>
      <c r="D104" s="36" t="n"/>
      <c r="E104" s="26" t="n"/>
      <c r="F104" s="26" t="n"/>
      <c r="G104" s="26" t="n"/>
      <c r="H104" s="14">
        <f>IF(OR(C104="",D104=""),"",IFERROR(IF(D104&lt;=C104,"",D104-C104),""))</f>
        <v/>
      </c>
      <c r="I104" s="14">
        <f>IF(OR(C104="",D104=""),"",IFERROR(IF(D104&lt;=C104,"",MAX(INDEX(Calendar!$F$7:$F$156,MATCH(C104,Calendar!$A$7:$A$156,0)):INDEX(Calendar!$F$7:$F$156,MATCH(D104-1,Calendar!$A$7:$A$156,0)))),"Check horizon"))</f>
        <v/>
      </c>
      <c r="J104" s="23">
        <f>IF(A104="","",IF(G104="Canceled","Canceled",IF(COUNTIF($A$7:$A$156,A104)&gt;1,"Check duplicate ID",IF(G104="","Check status",IF(OR(C104="",D104="",H104=""),"Check dates",IF(OR(E104="",F104="",IFERROR(E104+F104,0)&lt;=0),"Check spaces",IF(I104="Check horizon","Check horizon",IF(I104="","Check minimum stay setup",IF(IFERROR(VLOOKUP(C104,Calendar!$A$7:$G$156,7,FALSE),"")="Yes","Check arrival blackout",IF(IFERROR(H104&lt;I104,TRUE),"Check minimum stay","OK"))))))))))</f>
        <v/>
      </c>
      <c r="K104" s="27" t="n"/>
    </row>
    <row r="105">
      <c r="A105" s="24" t="n"/>
      <c r="B105" s="24" t="n"/>
      <c r="C105" s="36" t="n"/>
      <c r="D105" s="36" t="n"/>
      <c r="E105" s="26" t="n"/>
      <c r="F105" s="26" t="n"/>
      <c r="G105" s="26" t="n"/>
      <c r="H105" s="16">
        <f>IF(OR(C105="",D105=""),"",IFERROR(IF(D105&lt;=C105,"",D105-C105),""))</f>
        <v/>
      </c>
      <c r="I105" s="16">
        <f>IF(OR(C105="",D105=""),"",IFERROR(IF(D105&lt;=C105,"",MAX(INDEX(Calendar!$F$7:$F$156,MATCH(C105,Calendar!$A$7:$A$156,0)):INDEX(Calendar!$F$7:$F$156,MATCH(D105-1,Calendar!$A$7:$A$156,0)))),"Check horizon"))</f>
        <v/>
      </c>
      <c r="J105" s="21">
        <f>IF(A105="","",IF(G105="Canceled","Canceled",IF(COUNTIF($A$7:$A$156,A105)&gt;1,"Check duplicate ID",IF(G105="","Check status",IF(OR(C105="",D105="",H105=""),"Check dates",IF(OR(E105="",F105="",IFERROR(E105+F105,0)&lt;=0),"Check spaces",IF(I105="Check horizon","Check horizon",IF(I105="","Check minimum stay setup",IF(IFERROR(VLOOKUP(C105,Calendar!$A$7:$G$156,7,FALSE),"")="Yes","Check arrival blackout",IF(IFERROR(H105&lt;I105,TRUE),"Check minimum stay","OK"))))))))))</f>
        <v/>
      </c>
      <c r="K105" s="27" t="n"/>
    </row>
    <row r="106">
      <c r="A106" s="24" t="n"/>
      <c r="B106" s="24" t="n"/>
      <c r="C106" s="36" t="n"/>
      <c r="D106" s="36" t="n"/>
      <c r="E106" s="26" t="n"/>
      <c r="F106" s="26" t="n"/>
      <c r="G106" s="26" t="n"/>
      <c r="H106" s="14">
        <f>IF(OR(C106="",D106=""),"",IFERROR(IF(D106&lt;=C106,"",D106-C106),""))</f>
        <v/>
      </c>
      <c r="I106" s="14">
        <f>IF(OR(C106="",D106=""),"",IFERROR(IF(D106&lt;=C106,"",MAX(INDEX(Calendar!$F$7:$F$156,MATCH(C106,Calendar!$A$7:$A$156,0)):INDEX(Calendar!$F$7:$F$156,MATCH(D106-1,Calendar!$A$7:$A$156,0)))),"Check horizon"))</f>
        <v/>
      </c>
      <c r="J106" s="23">
        <f>IF(A106="","",IF(G106="Canceled","Canceled",IF(COUNTIF($A$7:$A$156,A106)&gt;1,"Check duplicate ID",IF(G106="","Check status",IF(OR(C106="",D106="",H106=""),"Check dates",IF(OR(E106="",F106="",IFERROR(E106+F106,0)&lt;=0),"Check spaces",IF(I106="Check horizon","Check horizon",IF(I106="","Check minimum stay setup",IF(IFERROR(VLOOKUP(C106,Calendar!$A$7:$G$156,7,FALSE),"")="Yes","Check arrival blackout",IF(IFERROR(H106&lt;I106,TRUE),"Check minimum stay","OK"))))))))))</f>
        <v/>
      </c>
      <c r="K106" s="27" t="n"/>
    </row>
    <row r="107">
      <c r="A107" s="24" t="n"/>
      <c r="B107" s="24" t="n"/>
      <c r="C107" s="36" t="n"/>
      <c r="D107" s="36" t="n"/>
      <c r="E107" s="26" t="n"/>
      <c r="F107" s="26" t="n"/>
      <c r="G107" s="26" t="n"/>
      <c r="H107" s="16">
        <f>IF(OR(C107="",D107=""),"",IFERROR(IF(D107&lt;=C107,"",D107-C107),""))</f>
        <v/>
      </c>
      <c r="I107" s="16">
        <f>IF(OR(C107="",D107=""),"",IFERROR(IF(D107&lt;=C107,"",MAX(INDEX(Calendar!$F$7:$F$156,MATCH(C107,Calendar!$A$7:$A$156,0)):INDEX(Calendar!$F$7:$F$156,MATCH(D107-1,Calendar!$A$7:$A$156,0)))),"Check horizon"))</f>
        <v/>
      </c>
      <c r="J107" s="21">
        <f>IF(A107="","",IF(G107="Canceled","Canceled",IF(COUNTIF($A$7:$A$156,A107)&gt;1,"Check duplicate ID",IF(G107="","Check status",IF(OR(C107="",D107="",H107=""),"Check dates",IF(OR(E107="",F107="",IFERROR(E107+F107,0)&lt;=0),"Check spaces",IF(I107="Check horizon","Check horizon",IF(I107="","Check minimum stay setup",IF(IFERROR(VLOOKUP(C107,Calendar!$A$7:$G$156,7,FALSE),"")="Yes","Check arrival blackout",IF(IFERROR(H107&lt;I107,TRUE),"Check minimum stay","OK"))))))))))</f>
        <v/>
      </c>
      <c r="K107" s="27" t="n"/>
    </row>
    <row r="108">
      <c r="A108" s="24" t="n"/>
      <c r="B108" s="24" t="n"/>
      <c r="C108" s="36" t="n"/>
      <c r="D108" s="36" t="n"/>
      <c r="E108" s="26" t="n"/>
      <c r="F108" s="26" t="n"/>
      <c r="G108" s="26" t="n"/>
      <c r="H108" s="14">
        <f>IF(OR(C108="",D108=""),"",IFERROR(IF(D108&lt;=C108,"",D108-C108),""))</f>
        <v/>
      </c>
      <c r="I108" s="14">
        <f>IF(OR(C108="",D108=""),"",IFERROR(IF(D108&lt;=C108,"",MAX(INDEX(Calendar!$F$7:$F$156,MATCH(C108,Calendar!$A$7:$A$156,0)):INDEX(Calendar!$F$7:$F$156,MATCH(D108-1,Calendar!$A$7:$A$156,0)))),"Check horizon"))</f>
        <v/>
      </c>
      <c r="J108" s="23">
        <f>IF(A108="","",IF(G108="Canceled","Canceled",IF(COUNTIF($A$7:$A$156,A108)&gt;1,"Check duplicate ID",IF(G108="","Check status",IF(OR(C108="",D108="",H108=""),"Check dates",IF(OR(E108="",F108="",IFERROR(E108+F108,0)&lt;=0),"Check spaces",IF(I108="Check horizon","Check horizon",IF(I108="","Check minimum stay setup",IF(IFERROR(VLOOKUP(C108,Calendar!$A$7:$G$156,7,FALSE),"")="Yes","Check arrival blackout",IF(IFERROR(H108&lt;I108,TRUE),"Check minimum stay","OK"))))))))))</f>
        <v/>
      </c>
      <c r="K108" s="27" t="n"/>
    </row>
    <row r="109">
      <c r="A109" s="24" t="n"/>
      <c r="B109" s="24" t="n"/>
      <c r="C109" s="36" t="n"/>
      <c r="D109" s="36" t="n"/>
      <c r="E109" s="26" t="n"/>
      <c r="F109" s="26" t="n"/>
      <c r="G109" s="26" t="n"/>
      <c r="H109" s="16">
        <f>IF(OR(C109="",D109=""),"",IFERROR(IF(D109&lt;=C109,"",D109-C109),""))</f>
        <v/>
      </c>
      <c r="I109" s="16">
        <f>IF(OR(C109="",D109=""),"",IFERROR(IF(D109&lt;=C109,"",MAX(INDEX(Calendar!$F$7:$F$156,MATCH(C109,Calendar!$A$7:$A$156,0)):INDEX(Calendar!$F$7:$F$156,MATCH(D109-1,Calendar!$A$7:$A$156,0)))),"Check horizon"))</f>
        <v/>
      </c>
      <c r="J109" s="21">
        <f>IF(A109="","",IF(G109="Canceled","Canceled",IF(COUNTIF($A$7:$A$156,A109)&gt;1,"Check duplicate ID",IF(G109="","Check status",IF(OR(C109="",D109="",H109=""),"Check dates",IF(OR(E109="",F109="",IFERROR(E109+F109,0)&lt;=0),"Check spaces",IF(I109="Check horizon","Check horizon",IF(I109="","Check minimum stay setup",IF(IFERROR(VLOOKUP(C109,Calendar!$A$7:$G$156,7,FALSE),"")="Yes","Check arrival blackout",IF(IFERROR(H109&lt;I109,TRUE),"Check minimum stay","OK"))))))))))</f>
        <v/>
      </c>
      <c r="K109" s="27" t="n"/>
    </row>
    <row r="110">
      <c r="A110" s="24" t="n"/>
      <c r="B110" s="24" t="n"/>
      <c r="C110" s="36" t="n"/>
      <c r="D110" s="36" t="n"/>
      <c r="E110" s="26" t="n"/>
      <c r="F110" s="26" t="n"/>
      <c r="G110" s="26" t="n"/>
      <c r="H110" s="14">
        <f>IF(OR(C110="",D110=""),"",IFERROR(IF(D110&lt;=C110,"",D110-C110),""))</f>
        <v/>
      </c>
      <c r="I110" s="14">
        <f>IF(OR(C110="",D110=""),"",IFERROR(IF(D110&lt;=C110,"",MAX(INDEX(Calendar!$F$7:$F$156,MATCH(C110,Calendar!$A$7:$A$156,0)):INDEX(Calendar!$F$7:$F$156,MATCH(D110-1,Calendar!$A$7:$A$156,0)))),"Check horizon"))</f>
        <v/>
      </c>
      <c r="J110" s="23">
        <f>IF(A110="","",IF(G110="Canceled","Canceled",IF(COUNTIF($A$7:$A$156,A110)&gt;1,"Check duplicate ID",IF(G110="","Check status",IF(OR(C110="",D110="",H110=""),"Check dates",IF(OR(E110="",F110="",IFERROR(E110+F110,0)&lt;=0),"Check spaces",IF(I110="Check horizon","Check horizon",IF(I110="","Check minimum stay setup",IF(IFERROR(VLOOKUP(C110,Calendar!$A$7:$G$156,7,FALSE),"")="Yes","Check arrival blackout",IF(IFERROR(H110&lt;I110,TRUE),"Check minimum stay","OK"))))))))))</f>
        <v/>
      </c>
      <c r="K110" s="27" t="n"/>
    </row>
    <row r="111">
      <c r="A111" s="24" t="n"/>
      <c r="B111" s="24" t="n"/>
      <c r="C111" s="36" t="n"/>
      <c r="D111" s="36" t="n"/>
      <c r="E111" s="26" t="n"/>
      <c r="F111" s="26" t="n"/>
      <c r="G111" s="26" t="n"/>
      <c r="H111" s="16">
        <f>IF(OR(C111="",D111=""),"",IFERROR(IF(D111&lt;=C111,"",D111-C111),""))</f>
        <v/>
      </c>
      <c r="I111" s="16">
        <f>IF(OR(C111="",D111=""),"",IFERROR(IF(D111&lt;=C111,"",MAX(INDEX(Calendar!$F$7:$F$156,MATCH(C111,Calendar!$A$7:$A$156,0)):INDEX(Calendar!$F$7:$F$156,MATCH(D111-1,Calendar!$A$7:$A$156,0)))),"Check horizon"))</f>
        <v/>
      </c>
      <c r="J111" s="21">
        <f>IF(A111="","",IF(G111="Canceled","Canceled",IF(COUNTIF($A$7:$A$156,A111)&gt;1,"Check duplicate ID",IF(G111="","Check status",IF(OR(C111="",D111="",H111=""),"Check dates",IF(OR(E111="",F111="",IFERROR(E111+F111,0)&lt;=0),"Check spaces",IF(I111="Check horizon","Check horizon",IF(I111="","Check minimum stay setup",IF(IFERROR(VLOOKUP(C111,Calendar!$A$7:$G$156,7,FALSE),"")="Yes","Check arrival blackout",IF(IFERROR(H111&lt;I111,TRUE),"Check minimum stay","OK"))))))))))</f>
        <v/>
      </c>
      <c r="K111" s="27" t="n"/>
    </row>
    <row r="112">
      <c r="A112" s="24" t="n"/>
      <c r="B112" s="24" t="n"/>
      <c r="C112" s="36" t="n"/>
      <c r="D112" s="36" t="n"/>
      <c r="E112" s="26" t="n"/>
      <c r="F112" s="26" t="n"/>
      <c r="G112" s="26" t="n"/>
      <c r="H112" s="14">
        <f>IF(OR(C112="",D112=""),"",IFERROR(IF(D112&lt;=C112,"",D112-C112),""))</f>
        <v/>
      </c>
      <c r="I112" s="14">
        <f>IF(OR(C112="",D112=""),"",IFERROR(IF(D112&lt;=C112,"",MAX(INDEX(Calendar!$F$7:$F$156,MATCH(C112,Calendar!$A$7:$A$156,0)):INDEX(Calendar!$F$7:$F$156,MATCH(D112-1,Calendar!$A$7:$A$156,0)))),"Check horizon"))</f>
        <v/>
      </c>
      <c r="J112" s="23">
        <f>IF(A112="","",IF(G112="Canceled","Canceled",IF(COUNTIF($A$7:$A$156,A112)&gt;1,"Check duplicate ID",IF(G112="","Check status",IF(OR(C112="",D112="",H112=""),"Check dates",IF(OR(E112="",F112="",IFERROR(E112+F112,0)&lt;=0),"Check spaces",IF(I112="Check horizon","Check horizon",IF(I112="","Check minimum stay setup",IF(IFERROR(VLOOKUP(C112,Calendar!$A$7:$G$156,7,FALSE),"")="Yes","Check arrival blackout",IF(IFERROR(H112&lt;I112,TRUE),"Check minimum stay","OK"))))))))))</f>
        <v/>
      </c>
      <c r="K112" s="27" t="n"/>
    </row>
    <row r="113">
      <c r="A113" s="24" t="n"/>
      <c r="B113" s="24" t="n"/>
      <c r="C113" s="36" t="n"/>
      <c r="D113" s="36" t="n"/>
      <c r="E113" s="26" t="n"/>
      <c r="F113" s="26" t="n"/>
      <c r="G113" s="26" t="n"/>
      <c r="H113" s="16">
        <f>IF(OR(C113="",D113=""),"",IFERROR(IF(D113&lt;=C113,"",D113-C113),""))</f>
        <v/>
      </c>
      <c r="I113" s="16">
        <f>IF(OR(C113="",D113=""),"",IFERROR(IF(D113&lt;=C113,"",MAX(INDEX(Calendar!$F$7:$F$156,MATCH(C113,Calendar!$A$7:$A$156,0)):INDEX(Calendar!$F$7:$F$156,MATCH(D113-1,Calendar!$A$7:$A$156,0)))),"Check horizon"))</f>
        <v/>
      </c>
      <c r="J113" s="21">
        <f>IF(A113="","",IF(G113="Canceled","Canceled",IF(COUNTIF($A$7:$A$156,A113)&gt;1,"Check duplicate ID",IF(G113="","Check status",IF(OR(C113="",D113="",H113=""),"Check dates",IF(OR(E113="",F113="",IFERROR(E113+F113,0)&lt;=0),"Check spaces",IF(I113="Check horizon","Check horizon",IF(I113="","Check minimum stay setup",IF(IFERROR(VLOOKUP(C113,Calendar!$A$7:$G$156,7,FALSE),"")="Yes","Check arrival blackout",IF(IFERROR(H113&lt;I113,TRUE),"Check minimum stay","OK"))))))))))</f>
        <v/>
      </c>
      <c r="K113" s="27" t="n"/>
    </row>
    <row r="114">
      <c r="A114" s="24" t="n"/>
      <c r="B114" s="24" t="n"/>
      <c r="C114" s="36" t="n"/>
      <c r="D114" s="36" t="n"/>
      <c r="E114" s="26" t="n"/>
      <c r="F114" s="26" t="n"/>
      <c r="G114" s="26" t="n"/>
      <c r="H114" s="14">
        <f>IF(OR(C114="",D114=""),"",IFERROR(IF(D114&lt;=C114,"",D114-C114),""))</f>
        <v/>
      </c>
      <c r="I114" s="14">
        <f>IF(OR(C114="",D114=""),"",IFERROR(IF(D114&lt;=C114,"",MAX(INDEX(Calendar!$F$7:$F$156,MATCH(C114,Calendar!$A$7:$A$156,0)):INDEX(Calendar!$F$7:$F$156,MATCH(D114-1,Calendar!$A$7:$A$156,0)))),"Check horizon"))</f>
        <v/>
      </c>
      <c r="J114" s="23">
        <f>IF(A114="","",IF(G114="Canceled","Canceled",IF(COUNTIF($A$7:$A$156,A114)&gt;1,"Check duplicate ID",IF(G114="","Check status",IF(OR(C114="",D114="",H114=""),"Check dates",IF(OR(E114="",F114="",IFERROR(E114+F114,0)&lt;=0),"Check spaces",IF(I114="Check horizon","Check horizon",IF(I114="","Check minimum stay setup",IF(IFERROR(VLOOKUP(C114,Calendar!$A$7:$G$156,7,FALSE),"")="Yes","Check arrival blackout",IF(IFERROR(H114&lt;I114,TRUE),"Check minimum stay","OK"))))))))))</f>
        <v/>
      </c>
      <c r="K114" s="27" t="n"/>
    </row>
    <row r="115">
      <c r="A115" s="24" t="n"/>
      <c r="B115" s="24" t="n"/>
      <c r="C115" s="36" t="n"/>
      <c r="D115" s="36" t="n"/>
      <c r="E115" s="26" t="n"/>
      <c r="F115" s="26" t="n"/>
      <c r="G115" s="26" t="n"/>
      <c r="H115" s="16">
        <f>IF(OR(C115="",D115=""),"",IFERROR(IF(D115&lt;=C115,"",D115-C115),""))</f>
        <v/>
      </c>
      <c r="I115" s="16">
        <f>IF(OR(C115="",D115=""),"",IFERROR(IF(D115&lt;=C115,"",MAX(INDEX(Calendar!$F$7:$F$156,MATCH(C115,Calendar!$A$7:$A$156,0)):INDEX(Calendar!$F$7:$F$156,MATCH(D115-1,Calendar!$A$7:$A$156,0)))),"Check horizon"))</f>
        <v/>
      </c>
      <c r="J115" s="21">
        <f>IF(A115="","",IF(G115="Canceled","Canceled",IF(COUNTIF($A$7:$A$156,A115)&gt;1,"Check duplicate ID",IF(G115="","Check status",IF(OR(C115="",D115="",H115=""),"Check dates",IF(OR(E115="",F115="",IFERROR(E115+F115,0)&lt;=0),"Check spaces",IF(I115="Check horizon","Check horizon",IF(I115="","Check minimum stay setup",IF(IFERROR(VLOOKUP(C115,Calendar!$A$7:$G$156,7,FALSE),"")="Yes","Check arrival blackout",IF(IFERROR(H115&lt;I115,TRUE),"Check minimum stay","OK"))))))))))</f>
        <v/>
      </c>
      <c r="K115" s="27" t="n"/>
    </row>
    <row r="116">
      <c r="A116" s="24" t="n"/>
      <c r="B116" s="24" t="n"/>
      <c r="C116" s="36" t="n"/>
      <c r="D116" s="36" t="n"/>
      <c r="E116" s="26" t="n"/>
      <c r="F116" s="26" t="n"/>
      <c r="G116" s="26" t="n"/>
      <c r="H116" s="14">
        <f>IF(OR(C116="",D116=""),"",IFERROR(IF(D116&lt;=C116,"",D116-C116),""))</f>
        <v/>
      </c>
      <c r="I116" s="14">
        <f>IF(OR(C116="",D116=""),"",IFERROR(IF(D116&lt;=C116,"",MAX(INDEX(Calendar!$F$7:$F$156,MATCH(C116,Calendar!$A$7:$A$156,0)):INDEX(Calendar!$F$7:$F$156,MATCH(D116-1,Calendar!$A$7:$A$156,0)))),"Check horizon"))</f>
        <v/>
      </c>
      <c r="J116" s="23">
        <f>IF(A116="","",IF(G116="Canceled","Canceled",IF(COUNTIF($A$7:$A$156,A116)&gt;1,"Check duplicate ID",IF(G116="","Check status",IF(OR(C116="",D116="",H116=""),"Check dates",IF(OR(E116="",F116="",IFERROR(E116+F116,0)&lt;=0),"Check spaces",IF(I116="Check horizon","Check horizon",IF(I116="","Check minimum stay setup",IF(IFERROR(VLOOKUP(C116,Calendar!$A$7:$G$156,7,FALSE),"")="Yes","Check arrival blackout",IF(IFERROR(H116&lt;I116,TRUE),"Check minimum stay","OK"))))))))))</f>
        <v/>
      </c>
      <c r="K116" s="27" t="n"/>
    </row>
    <row r="117">
      <c r="A117" s="24" t="n"/>
      <c r="B117" s="24" t="n"/>
      <c r="C117" s="36" t="n"/>
      <c r="D117" s="36" t="n"/>
      <c r="E117" s="26" t="n"/>
      <c r="F117" s="26" t="n"/>
      <c r="G117" s="26" t="n"/>
      <c r="H117" s="16">
        <f>IF(OR(C117="",D117=""),"",IFERROR(IF(D117&lt;=C117,"",D117-C117),""))</f>
        <v/>
      </c>
      <c r="I117" s="16">
        <f>IF(OR(C117="",D117=""),"",IFERROR(IF(D117&lt;=C117,"",MAX(INDEX(Calendar!$F$7:$F$156,MATCH(C117,Calendar!$A$7:$A$156,0)):INDEX(Calendar!$F$7:$F$156,MATCH(D117-1,Calendar!$A$7:$A$156,0)))),"Check horizon"))</f>
        <v/>
      </c>
      <c r="J117" s="21">
        <f>IF(A117="","",IF(G117="Canceled","Canceled",IF(COUNTIF($A$7:$A$156,A117)&gt;1,"Check duplicate ID",IF(G117="","Check status",IF(OR(C117="",D117="",H117=""),"Check dates",IF(OR(E117="",F117="",IFERROR(E117+F117,0)&lt;=0),"Check spaces",IF(I117="Check horizon","Check horizon",IF(I117="","Check minimum stay setup",IF(IFERROR(VLOOKUP(C117,Calendar!$A$7:$G$156,7,FALSE),"")="Yes","Check arrival blackout",IF(IFERROR(H117&lt;I117,TRUE),"Check minimum stay","OK"))))))))))</f>
        <v/>
      </c>
      <c r="K117" s="27" t="n"/>
    </row>
    <row r="118">
      <c r="A118" s="24" t="n"/>
      <c r="B118" s="24" t="n"/>
      <c r="C118" s="36" t="n"/>
      <c r="D118" s="36" t="n"/>
      <c r="E118" s="26" t="n"/>
      <c r="F118" s="26" t="n"/>
      <c r="G118" s="26" t="n"/>
      <c r="H118" s="14">
        <f>IF(OR(C118="",D118=""),"",IFERROR(IF(D118&lt;=C118,"",D118-C118),""))</f>
        <v/>
      </c>
      <c r="I118" s="14">
        <f>IF(OR(C118="",D118=""),"",IFERROR(IF(D118&lt;=C118,"",MAX(INDEX(Calendar!$F$7:$F$156,MATCH(C118,Calendar!$A$7:$A$156,0)):INDEX(Calendar!$F$7:$F$156,MATCH(D118-1,Calendar!$A$7:$A$156,0)))),"Check horizon"))</f>
        <v/>
      </c>
      <c r="J118" s="23">
        <f>IF(A118="","",IF(G118="Canceled","Canceled",IF(COUNTIF($A$7:$A$156,A118)&gt;1,"Check duplicate ID",IF(G118="","Check status",IF(OR(C118="",D118="",H118=""),"Check dates",IF(OR(E118="",F118="",IFERROR(E118+F118,0)&lt;=0),"Check spaces",IF(I118="Check horizon","Check horizon",IF(I118="","Check minimum stay setup",IF(IFERROR(VLOOKUP(C118,Calendar!$A$7:$G$156,7,FALSE),"")="Yes","Check arrival blackout",IF(IFERROR(H118&lt;I118,TRUE),"Check minimum stay","OK"))))))))))</f>
        <v/>
      </c>
      <c r="K118" s="27" t="n"/>
    </row>
    <row r="119">
      <c r="A119" s="24" t="n"/>
      <c r="B119" s="24" t="n"/>
      <c r="C119" s="36" t="n"/>
      <c r="D119" s="36" t="n"/>
      <c r="E119" s="26" t="n"/>
      <c r="F119" s="26" t="n"/>
      <c r="G119" s="26" t="n"/>
      <c r="H119" s="16">
        <f>IF(OR(C119="",D119=""),"",IFERROR(IF(D119&lt;=C119,"",D119-C119),""))</f>
        <v/>
      </c>
      <c r="I119" s="16">
        <f>IF(OR(C119="",D119=""),"",IFERROR(IF(D119&lt;=C119,"",MAX(INDEX(Calendar!$F$7:$F$156,MATCH(C119,Calendar!$A$7:$A$156,0)):INDEX(Calendar!$F$7:$F$156,MATCH(D119-1,Calendar!$A$7:$A$156,0)))),"Check horizon"))</f>
        <v/>
      </c>
      <c r="J119" s="21">
        <f>IF(A119="","",IF(G119="Canceled","Canceled",IF(COUNTIF($A$7:$A$156,A119)&gt;1,"Check duplicate ID",IF(G119="","Check status",IF(OR(C119="",D119="",H119=""),"Check dates",IF(OR(E119="",F119="",IFERROR(E119+F119,0)&lt;=0),"Check spaces",IF(I119="Check horizon","Check horizon",IF(I119="","Check minimum stay setup",IF(IFERROR(VLOOKUP(C119,Calendar!$A$7:$G$156,7,FALSE),"")="Yes","Check arrival blackout",IF(IFERROR(H119&lt;I119,TRUE),"Check minimum stay","OK"))))))))))</f>
        <v/>
      </c>
      <c r="K119" s="27" t="n"/>
    </row>
    <row r="120">
      <c r="A120" s="24" t="n"/>
      <c r="B120" s="24" t="n"/>
      <c r="C120" s="36" t="n"/>
      <c r="D120" s="36" t="n"/>
      <c r="E120" s="26" t="n"/>
      <c r="F120" s="26" t="n"/>
      <c r="G120" s="26" t="n"/>
      <c r="H120" s="14">
        <f>IF(OR(C120="",D120=""),"",IFERROR(IF(D120&lt;=C120,"",D120-C120),""))</f>
        <v/>
      </c>
      <c r="I120" s="14">
        <f>IF(OR(C120="",D120=""),"",IFERROR(IF(D120&lt;=C120,"",MAX(INDEX(Calendar!$F$7:$F$156,MATCH(C120,Calendar!$A$7:$A$156,0)):INDEX(Calendar!$F$7:$F$156,MATCH(D120-1,Calendar!$A$7:$A$156,0)))),"Check horizon"))</f>
        <v/>
      </c>
      <c r="J120" s="23">
        <f>IF(A120="","",IF(G120="Canceled","Canceled",IF(COUNTIF($A$7:$A$156,A120)&gt;1,"Check duplicate ID",IF(G120="","Check status",IF(OR(C120="",D120="",H120=""),"Check dates",IF(OR(E120="",F120="",IFERROR(E120+F120,0)&lt;=0),"Check spaces",IF(I120="Check horizon","Check horizon",IF(I120="","Check minimum stay setup",IF(IFERROR(VLOOKUP(C120,Calendar!$A$7:$G$156,7,FALSE),"")="Yes","Check arrival blackout",IF(IFERROR(H120&lt;I120,TRUE),"Check minimum stay","OK"))))))))))</f>
        <v/>
      </c>
      <c r="K120" s="27" t="n"/>
    </row>
    <row r="121">
      <c r="A121" s="24" t="n"/>
      <c r="B121" s="24" t="n"/>
      <c r="C121" s="36" t="n"/>
      <c r="D121" s="36" t="n"/>
      <c r="E121" s="26" t="n"/>
      <c r="F121" s="26" t="n"/>
      <c r="G121" s="26" t="n"/>
      <c r="H121" s="16">
        <f>IF(OR(C121="",D121=""),"",IFERROR(IF(D121&lt;=C121,"",D121-C121),""))</f>
        <v/>
      </c>
      <c r="I121" s="16">
        <f>IF(OR(C121="",D121=""),"",IFERROR(IF(D121&lt;=C121,"",MAX(INDEX(Calendar!$F$7:$F$156,MATCH(C121,Calendar!$A$7:$A$156,0)):INDEX(Calendar!$F$7:$F$156,MATCH(D121-1,Calendar!$A$7:$A$156,0)))),"Check horizon"))</f>
        <v/>
      </c>
      <c r="J121" s="21">
        <f>IF(A121="","",IF(G121="Canceled","Canceled",IF(COUNTIF($A$7:$A$156,A121)&gt;1,"Check duplicate ID",IF(G121="","Check status",IF(OR(C121="",D121="",H121=""),"Check dates",IF(OR(E121="",F121="",IFERROR(E121+F121,0)&lt;=0),"Check spaces",IF(I121="Check horizon","Check horizon",IF(I121="","Check minimum stay setup",IF(IFERROR(VLOOKUP(C121,Calendar!$A$7:$G$156,7,FALSE),"")="Yes","Check arrival blackout",IF(IFERROR(H121&lt;I121,TRUE),"Check minimum stay","OK"))))))))))</f>
        <v/>
      </c>
      <c r="K121" s="27" t="n"/>
    </row>
    <row r="122">
      <c r="A122" s="24" t="n"/>
      <c r="B122" s="24" t="n"/>
      <c r="C122" s="36" t="n"/>
      <c r="D122" s="36" t="n"/>
      <c r="E122" s="26" t="n"/>
      <c r="F122" s="26" t="n"/>
      <c r="G122" s="26" t="n"/>
      <c r="H122" s="14">
        <f>IF(OR(C122="",D122=""),"",IFERROR(IF(D122&lt;=C122,"",D122-C122),""))</f>
        <v/>
      </c>
      <c r="I122" s="14">
        <f>IF(OR(C122="",D122=""),"",IFERROR(IF(D122&lt;=C122,"",MAX(INDEX(Calendar!$F$7:$F$156,MATCH(C122,Calendar!$A$7:$A$156,0)):INDEX(Calendar!$F$7:$F$156,MATCH(D122-1,Calendar!$A$7:$A$156,0)))),"Check horizon"))</f>
        <v/>
      </c>
      <c r="J122" s="23">
        <f>IF(A122="","",IF(G122="Canceled","Canceled",IF(COUNTIF($A$7:$A$156,A122)&gt;1,"Check duplicate ID",IF(G122="","Check status",IF(OR(C122="",D122="",H122=""),"Check dates",IF(OR(E122="",F122="",IFERROR(E122+F122,0)&lt;=0),"Check spaces",IF(I122="Check horizon","Check horizon",IF(I122="","Check minimum stay setup",IF(IFERROR(VLOOKUP(C122,Calendar!$A$7:$G$156,7,FALSE),"")="Yes","Check arrival blackout",IF(IFERROR(H122&lt;I122,TRUE),"Check minimum stay","OK"))))))))))</f>
        <v/>
      </c>
      <c r="K122" s="27" t="n"/>
    </row>
    <row r="123">
      <c r="A123" s="24" t="n"/>
      <c r="B123" s="24" t="n"/>
      <c r="C123" s="36" t="n"/>
      <c r="D123" s="36" t="n"/>
      <c r="E123" s="26" t="n"/>
      <c r="F123" s="26" t="n"/>
      <c r="G123" s="26" t="n"/>
      <c r="H123" s="16">
        <f>IF(OR(C123="",D123=""),"",IFERROR(IF(D123&lt;=C123,"",D123-C123),""))</f>
        <v/>
      </c>
      <c r="I123" s="16">
        <f>IF(OR(C123="",D123=""),"",IFERROR(IF(D123&lt;=C123,"",MAX(INDEX(Calendar!$F$7:$F$156,MATCH(C123,Calendar!$A$7:$A$156,0)):INDEX(Calendar!$F$7:$F$156,MATCH(D123-1,Calendar!$A$7:$A$156,0)))),"Check horizon"))</f>
        <v/>
      </c>
      <c r="J123" s="21">
        <f>IF(A123="","",IF(G123="Canceled","Canceled",IF(COUNTIF($A$7:$A$156,A123)&gt;1,"Check duplicate ID",IF(G123="","Check status",IF(OR(C123="",D123="",H123=""),"Check dates",IF(OR(E123="",F123="",IFERROR(E123+F123,0)&lt;=0),"Check spaces",IF(I123="Check horizon","Check horizon",IF(I123="","Check minimum stay setup",IF(IFERROR(VLOOKUP(C123,Calendar!$A$7:$G$156,7,FALSE),"")="Yes","Check arrival blackout",IF(IFERROR(H123&lt;I123,TRUE),"Check minimum stay","OK"))))))))))</f>
        <v/>
      </c>
      <c r="K123" s="27" t="n"/>
    </row>
    <row r="124">
      <c r="A124" s="24" t="n"/>
      <c r="B124" s="24" t="n"/>
      <c r="C124" s="36" t="n"/>
      <c r="D124" s="36" t="n"/>
      <c r="E124" s="26" t="n"/>
      <c r="F124" s="26" t="n"/>
      <c r="G124" s="26" t="n"/>
      <c r="H124" s="14">
        <f>IF(OR(C124="",D124=""),"",IFERROR(IF(D124&lt;=C124,"",D124-C124),""))</f>
        <v/>
      </c>
      <c r="I124" s="14">
        <f>IF(OR(C124="",D124=""),"",IFERROR(IF(D124&lt;=C124,"",MAX(INDEX(Calendar!$F$7:$F$156,MATCH(C124,Calendar!$A$7:$A$156,0)):INDEX(Calendar!$F$7:$F$156,MATCH(D124-1,Calendar!$A$7:$A$156,0)))),"Check horizon"))</f>
        <v/>
      </c>
      <c r="J124" s="23">
        <f>IF(A124="","",IF(G124="Canceled","Canceled",IF(COUNTIF($A$7:$A$156,A124)&gt;1,"Check duplicate ID",IF(G124="","Check status",IF(OR(C124="",D124="",H124=""),"Check dates",IF(OR(E124="",F124="",IFERROR(E124+F124,0)&lt;=0),"Check spaces",IF(I124="Check horizon","Check horizon",IF(I124="","Check minimum stay setup",IF(IFERROR(VLOOKUP(C124,Calendar!$A$7:$G$156,7,FALSE),"")="Yes","Check arrival blackout",IF(IFERROR(H124&lt;I124,TRUE),"Check minimum stay","OK"))))))))))</f>
        <v/>
      </c>
      <c r="K124" s="27" t="n"/>
    </row>
    <row r="125">
      <c r="A125" s="24" t="n"/>
      <c r="B125" s="24" t="n"/>
      <c r="C125" s="36" t="n"/>
      <c r="D125" s="36" t="n"/>
      <c r="E125" s="26" t="n"/>
      <c r="F125" s="26" t="n"/>
      <c r="G125" s="26" t="n"/>
      <c r="H125" s="16">
        <f>IF(OR(C125="",D125=""),"",IFERROR(IF(D125&lt;=C125,"",D125-C125),""))</f>
        <v/>
      </c>
      <c r="I125" s="16">
        <f>IF(OR(C125="",D125=""),"",IFERROR(IF(D125&lt;=C125,"",MAX(INDEX(Calendar!$F$7:$F$156,MATCH(C125,Calendar!$A$7:$A$156,0)):INDEX(Calendar!$F$7:$F$156,MATCH(D125-1,Calendar!$A$7:$A$156,0)))),"Check horizon"))</f>
        <v/>
      </c>
      <c r="J125" s="21">
        <f>IF(A125="","",IF(G125="Canceled","Canceled",IF(COUNTIF($A$7:$A$156,A125)&gt;1,"Check duplicate ID",IF(G125="","Check status",IF(OR(C125="",D125="",H125=""),"Check dates",IF(OR(E125="",F125="",IFERROR(E125+F125,0)&lt;=0),"Check spaces",IF(I125="Check horizon","Check horizon",IF(I125="","Check minimum stay setup",IF(IFERROR(VLOOKUP(C125,Calendar!$A$7:$G$156,7,FALSE),"")="Yes","Check arrival blackout",IF(IFERROR(H125&lt;I125,TRUE),"Check minimum stay","OK"))))))))))</f>
        <v/>
      </c>
      <c r="K125" s="27" t="n"/>
    </row>
    <row r="126">
      <c r="A126" s="24" t="n"/>
      <c r="B126" s="24" t="n"/>
      <c r="C126" s="36" t="n"/>
      <c r="D126" s="36" t="n"/>
      <c r="E126" s="26" t="n"/>
      <c r="F126" s="26" t="n"/>
      <c r="G126" s="26" t="n"/>
      <c r="H126" s="14">
        <f>IF(OR(C126="",D126=""),"",IFERROR(IF(D126&lt;=C126,"",D126-C126),""))</f>
        <v/>
      </c>
      <c r="I126" s="14">
        <f>IF(OR(C126="",D126=""),"",IFERROR(IF(D126&lt;=C126,"",MAX(INDEX(Calendar!$F$7:$F$156,MATCH(C126,Calendar!$A$7:$A$156,0)):INDEX(Calendar!$F$7:$F$156,MATCH(D126-1,Calendar!$A$7:$A$156,0)))),"Check horizon"))</f>
        <v/>
      </c>
      <c r="J126" s="23">
        <f>IF(A126="","",IF(G126="Canceled","Canceled",IF(COUNTIF($A$7:$A$156,A126)&gt;1,"Check duplicate ID",IF(G126="","Check status",IF(OR(C126="",D126="",H126=""),"Check dates",IF(OR(E126="",F126="",IFERROR(E126+F126,0)&lt;=0),"Check spaces",IF(I126="Check horizon","Check horizon",IF(I126="","Check minimum stay setup",IF(IFERROR(VLOOKUP(C126,Calendar!$A$7:$G$156,7,FALSE),"")="Yes","Check arrival blackout",IF(IFERROR(H126&lt;I126,TRUE),"Check minimum stay","OK"))))))))))</f>
        <v/>
      </c>
      <c r="K126" s="27" t="n"/>
    </row>
    <row r="127">
      <c r="A127" s="24" t="n"/>
      <c r="B127" s="24" t="n"/>
      <c r="C127" s="36" t="n"/>
      <c r="D127" s="36" t="n"/>
      <c r="E127" s="26" t="n"/>
      <c r="F127" s="26" t="n"/>
      <c r="G127" s="26" t="n"/>
      <c r="H127" s="16">
        <f>IF(OR(C127="",D127=""),"",IFERROR(IF(D127&lt;=C127,"",D127-C127),""))</f>
        <v/>
      </c>
      <c r="I127" s="16">
        <f>IF(OR(C127="",D127=""),"",IFERROR(IF(D127&lt;=C127,"",MAX(INDEX(Calendar!$F$7:$F$156,MATCH(C127,Calendar!$A$7:$A$156,0)):INDEX(Calendar!$F$7:$F$156,MATCH(D127-1,Calendar!$A$7:$A$156,0)))),"Check horizon"))</f>
        <v/>
      </c>
      <c r="J127" s="21">
        <f>IF(A127="","",IF(G127="Canceled","Canceled",IF(COUNTIF($A$7:$A$156,A127)&gt;1,"Check duplicate ID",IF(G127="","Check status",IF(OR(C127="",D127="",H127=""),"Check dates",IF(OR(E127="",F127="",IFERROR(E127+F127,0)&lt;=0),"Check spaces",IF(I127="Check horizon","Check horizon",IF(I127="","Check minimum stay setup",IF(IFERROR(VLOOKUP(C127,Calendar!$A$7:$G$156,7,FALSE),"")="Yes","Check arrival blackout",IF(IFERROR(H127&lt;I127,TRUE),"Check minimum stay","OK"))))))))))</f>
        <v/>
      </c>
      <c r="K127" s="27" t="n"/>
    </row>
    <row r="128">
      <c r="A128" s="24" t="n"/>
      <c r="B128" s="24" t="n"/>
      <c r="C128" s="36" t="n"/>
      <c r="D128" s="36" t="n"/>
      <c r="E128" s="26" t="n"/>
      <c r="F128" s="26" t="n"/>
      <c r="G128" s="26" t="n"/>
      <c r="H128" s="14">
        <f>IF(OR(C128="",D128=""),"",IFERROR(IF(D128&lt;=C128,"",D128-C128),""))</f>
        <v/>
      </c>
      <c r="I128" s="14">
        <f>IF(OR(C128="",D128=""),"",IFERROR(IF(D128&lt;=C128,"",MAX(INDEX(Calendar!$F$7:$F$156,MATCH(C128,Calendar!$A$7:$A$156,0)):INDEX(Calendar!$F$7:$F$156,MATCH(D128-1,Calendar!$A$7:$A$156,0)))),"Check horizon"))</f>
        <v/>
      </c>
      <c r="J128" s="23">
        <f>IF(A128="","",IF(G128="Canceled","Canceled",IF(COUNTIF($A$7:$A$156,A128)&gt;1,"Check duplicate ID",IF(G128="","Check status",IF(OR(C128="",D128="",H128=""),"Check dates",IF(OR(E128="",F128="",IFERROR(E128+F128,0)&lt;=0),"Check spaces",IF(I128="Check horizon","Check horizon",IF(I128="","Check minimum stay setup",IF(IFERROR(VLOOKUP(C128,Calendar!$A$7:$G$156,7,FALSE),"")="Yes","Check arrival blackout",IF(IFERROR(H128&lt;I128,TRUE),"Check minimum stay","OK"))))))))))</f>
        <v/>
      </c>
      <c r="K128" s="27" t="n"/>
    </row>
    <row r="129">
      <c r="A129" s="24" t="n"/>
      <c r="B129" s="24" t="n"/>
      <c r="C129" s="36" t="n"/>
      <c r="D129" s="36" t="n"/>
      <c r="E129" s="26" t="n"/>
      <c r="F129" s="26" t="n"/>
      <c r="G129" s="26" t="n"/>
      <c r="H129" s="16">
        <f>IF(OR(C129="",D129=""),"",IFERROR(IF(D129&lt;=C129,"",D129-C129),""))</f>
        <v/>
      </c>
      <c r="I129" s="16">
        <f>IF(OR(C129="",D129=""),"",IFERROR(IF(D129&lt;=C129,"",MAX(INDEX(Calendar!$F$7:$F$156,MATCH(C129,Calendar!$A$7:$A$156,0)):INDEX(Calendar!$F$7:$F$156,MATCH(D129-1,Calendar!$A$7:$A$156,0)))),"Check horizon"))</f>
        <v/>
      </c>
      <c r="J129" s="21">
        <f>IF(A129="","",IF(G129="Canceled","Canceled",IF(COUNTIF($A$7:$A$156,A129)&gt;1,"Check duplicate ID",IF(G129="","Check status",IF(OR(C129="",D129="",H129=""),"Check dates",IF(OR(E129="",F129="",IFERROR(E129+F129,0)&lt;=0),"Check spaces",IF(I129="Check horizon","Check horizon",IF(I129="","Check minimum stay setup",IF(IFERROR(VLOOKUP(C129,Calendar!$A$7:$G$156,7,FALSE),"")="Yes","Check arrival blackout",IF(IFERROR(H129&lt;I129,TRUE),"Check minimum stay","OK"))))))))))</f>
        <v/>
      </c>
      <c r="K129" s="27" t="n"/>
    </row>
    <row r="130">
      <c r="A130" s="24" t="n"/>
      <c r="B130" s="24" t="n"/>
      <c r="C130" s="36" t="n"/>
      <c r="D130" s="36" t="n"/>
      <c r="E130" s="26" t="n"/>
      <c r="F130" s="26" t="n"/>
      <c r="G130" s="26" t="n"/>
      <c r="H130" s="14">
        <f>IF(OR(C130="",D130=""),"",IFERROR(IF(D130&lt;=C130,"",D130-C130),""))</f>
        <v/>
      </c>
      <c r="I130" s="14">
        <f>IF(OR(C130="",D130=""),"",IFERROR(IF(D130&lt;=C130,"",MAX(INDEX(Calendar!$F$7:$F$156,MATCH(C130,Calendar!$A$7:$A$156,0)):INDEX(Calendar!$F$7:$F$156,MATCH(D130-1,Calendar!$A$7:$A$156,0)))),"Check horizon"))</f>
        <v/>
      </c>
      <c r="J130" s="23">
        <f>IF(A130="","",IF(G130="Canceled","Canceled",IF(COUNTIF($A$7:$A$156,A130)&gt;1,"Check duplicate ID",IF(G130="","Check status",IF(OR(C130="",D130="",H130=""),"Check dates",IF(OR(E130="",F130="",IFERROR(E130+F130,0)&lt;=0),"Check spaces",IF(I130="Check horizon","Check horizon",IF(I130="","Check minimum stay setup",IF(IFERROR(VLOOKUP(C130,Calendar!$A$7:$G$156,7,FALSE),"")="Yes","Check arrival blackout",IF(IFERROR(H130&lt;I130,TRUE),"Check minimum stay","OK"))))))))))</f>
        <v/>
      </c>
      <c r="K130" s="27" t="n"/>
    </row>
    <row r="131">
      <c r="A131" s="24" t="n"/>
      <c r="B131" s="24" t="n"/>
      <c r="C131" s="36" t="n"/>
      <c r="D131" s="36" t="n"/>
      <c r="E131" s="26" t="n"/>
      <c r="F131" s="26" t="n"/>
      <c r="G131" s="26" t="n"/>
      <c r="H131" s="16">
        <f>IF(OR(C131="",D131=""),"",IFERROR(IF(D131&lt;=C131,"",D131-C131),""))</f>
        <v/>
      </c>
      <c r="I131" s="16">
        <f>IF(OR(C131="",D131=""),"",IFERROR(IF(D131&lt;=C131,"",MAX(INDEX(Calendar!$F$7:$F$156,MATCH(C131,Calendar!$A$7:$A$156,0)):INDEX(Calendar!$F$7:$F$156,MATCH(D131-1,Calendar!$A$7:$A$156,0)))),"Check horizon"))</f>
        <v/>
      </c>
      <c r="J131" s="21">
        <f>IF(A131="","",IF(G131="Canceled","Canceled",IF(COUNTIF($A$7:$A$156,A131)&gt;1,"Check duplicate ID",IF(G131="","Check status",IF(OR(C131="",D131="",H131=""),"Check dates",IF(OR(E131="",F131="",IFERROR(E131+F131,0)&lt;=0),"Check spaces",IF(I131="Check horizon","Check horizon",IF(I131="","Check minimum stay setup",IF(IFERROR(VLOOKUP(C131,Calendar!$A$7:$G$156,7,FALSE),"")="Yes","Check arrival blackout",IF(IFERROR(H131&lt;I131,TRUE),"Check minimum stay","OK"))))))))))</f>
        <v/>
      </c>
      <c r="K131" s="27" t="n"/>
    </row>
    <row r="132">
      <c r="A132" s="24" t="n"/>
      <c r="B132" s="24" t="n"/>
      <c r="C132" s="36" t="n"/>
      <c r="D132" s="36" t="n"/>
      <c r="E132" s="26" t="n"/>
      <c r="F132" s="26" t="n"/>
      <c r="G132" s="26" t="n"/>
      <c r="H132" s="14">
        <f>IF(OR(C132="",D132=""),"",IFERROR(IF(D132&lt;=C132,"",D132-C132),""))</f>
        <v/>
      </c>
      <c r="I132" s="14">
        <f>IF(OR(C132="",D132=""),"",IFERROR(IF(D132&lt;=C132,"",MAX(INDEX(Calendar!$F$7:$F$156,MATCH(C132,Calendar!$A$7:$A$156,0)):INDEX(Calendar!$F$7:$F$156,MATCH(D132-1,Calendar!$A$7:$A$156,0)))),"Check horizon"))</f>
        <v/>
      </c>
      <c r="J132" s="23">
        <f>IF(A132="","",IF(G132="Canceled","Canceled",IF(COUNTIF($A$7:$A$156,A132)&gt;1,"Check duplicate ID",IF(G132="","Check status",IF(OR(C132="",D132="",H132=""),"Check dates",IF(OR(E132="",F132="",IFERROR(E132+F132,0)&lt;=0),"Check spaces",IF(I132="Check horizon","Check horizon",IF(I132="","Check minimum stay setup",IF(IFERROR(VLOOKUP(C132,Calendar!$A$7:$G$156,7,FALSE),"")="Yes","Check arrival blackout",IF(IFERROR(H132&lt;I132,TRUE),"Check minimum stay","OK"))))))))))</f>
        <v/>
      </c>
      <c r="K132" s="27" t="n"/>
    </row>
    <row r="133">
      <c r="A133" s="24" t="n"/>
      <c r="B133" s="24" t="n"/>
      <c r="C133" s="36" t="n"/>
      <c r="D133" s="36" t="n"/>
      <c r="E133" s="26" t="n"/>
      <c r="F133" s="26" t="n"/>
      <c r="G133" s="26" t="n"/>
      <c r="H133" s="16">
        <f>IF(OR(C133="",D133=""),"",IFERROR(IF(D133&lt;=C133,"",D133-C133),""))</f>
        <v/>
      </c>
      <c r="I133" s="16">
        <f>IF(OR(C133="",D133=""),"",IFERROR(IF(D133&lt;=C133,"",MAX(INDEX(Calendar!$F$7:$F$156,MATCH(C133,Calendar!$A$7:$A$156,0)):INDEX(Calendar!$F$7:$F$156,MATCH(D133-1,Calendar!$A$7:$A$156,0)))),"Check horizon"))</f>
        <v/>
      </c>
      <c r="J133" s="21">
        <f>IF(A133="","",IF(G133="Canceled","Canceled",IF(COUNTIF($A$7:$A$156,A133)&gt;1,"Check duplicate ID",IF(G133="","Check status",IF(OR(C133="",D133="",H133=""),"Check dates",IF(OR(E133="",F133="",IFERROR(E133+F133,0)&lt;=0),"Check spaces",IF(I133="Check horizon","Check horizon",IF(I133="","Check minimum stay setup",IF(IFERROR(VLOOKUP(C133,Calendar!$A$7:$G$156,7,FALSE),"")="Yes","Check arrival blackout",IF(IFERROR(H133&lt;I133,TRUE),"Check minimum stay","OK"))))))))))</f>
        <v/>
      </c>
      <c r="K133" s="27" t="n"/>
    </row>
    <row r="134">
      <c r="A134" s="24" t="n"/>
      <c r="B134" s="24" t="n"/>
      <c r="C134" s="36" t="n"/>
      <c r="D134" s="36" t="n"/>
      <c r="E134" s="26" t="n"/>
      <c r="F134" s="26" t="n"/>
      <c r="G134" s="26" t="n"/>
      <c r="H134" s="14">
        <f>IF(OR(C134="",D134=""),"",IFERROR(IF(D134&lt;=C134,"",D134-C134),""))</f>
        <v/>
      </c>
      <c r="I134" s="14">
        <f>IF(OR(C134="",D134=""),"",IFERROR(IF(D134&lt;=C134,"",MAX(INDEX(Calendar!$F$7:$F$156,MATCH(C134,Calendar!$A$7:$A$156,0)):INDEX(Calendar!$F$7:$F$156,MATCH(D134-1,Calendar!$A$7:$A$156,0)))),"Check horizon"))</f>
        <v/>
      </c>
      <c r="J134" s="23">
        <f>IF(A134="","",IF(G134="Canceled","Canceled",IF(COUNTIF($A$7:$A$156,A134)&gt;1,"Check duplicate ID",IF(G134="","Check status",IF(OR(C134="",D134="",H134=""),"Check dates",IF(OR(E134="",F134="",IFERROR(E134+F134,0)&lt;=0),"Check spaces",IF(I134="Check horizon","Check horizon",IF(I134="","Check minimum stay setup",IF(IFERROR(VLOOKUP(C134,Calendar!$A$7:$G$156,7,FALSE),"")="Yes","Check arrival blackout",IF(IFERROR(H134&lt;I134,TRUE),"Check minimum stay","OK"))))))))))</f>
        <v/>
      </c>
      <c r="K134" s="27" t="n"/>
    </row>
    <row r="135">
      <c r="A135" s="24" t="n"/>
      <c r="B135" s="24" t="n"/>
      <c r="C135" s="36" t="n"/>
      <c r="D135" s="36" t="n"/>
      <c r="E135" s="26" t="n"/>
      <c r="F135" s="26" t="n"/>
      <c r="G135" s="26" t="n"/>
      <c r="H135" s="16">
        <f>IF(OR(C135="",D135=""),"",IFERROR(IF(D135&lt;=C135,"",D135-C135),""))</f>
        <v/>
      </c>
      <c r="I135" s="16">
        <f>IF(OR(C135="",D135=""),"",IFERROR(IF(D135&lt;=C135,"",MAX(INDEX(Calendar!$F$7:$F$156,MATCH(C135,Calendar!$A$7:$A$156,0)):INDEX(Calendar!$F$7:$F$156,MATCH(D135-1,Calendar!$A$7:$A$156,0)))),"Check horizon"))</f>
        <v/>
      </c>
      <c r="J135" s="21">
        <f>IF(A135="","",IF(G135="Canceled","Canceled",IF(COUNTIF($A$7:$A$156,A135)&gt;1,"Check duplicate ID",IF(G135="","Check status",IF(OR(C135="",D135="",H135=""),"Check dates",IF(OR(E135="",F135="",IFERROR(E135+F135,0)&lt;=0),"Check spaces",IF(I135="Check horizon","Check horizon",IF(I135="","Check minimum stay setup",IF(IFERROR(VLOOKUP(C135,Calendar!$A$7:$G$156,7,FALSE),"")="Yes","Check arrival blackout",IF(IFERROR(H135&lt;I135,TRUE),"Check minimum stay","OK"))))))))))</f>
        <v/>
      </c>
      <c r="K135" s="27" t="n"/>
    </row>
    <row r="136">
      <c r="A136" s="24" t="n"/>
      <c r="B136" s="24" t="n"/>
      <c r="C136" s="36" t="n"/>
      <c r="D136" s="36" t="n"/>
      <c r="E136" s="26" t="n"/>
      <c r="F136" s="26" t="n"/>
      <c r="G136" s="26" t="n"/>
      <c r="H136" s="14">
        <f>IF(OR(C136="",D136=""),"",IFERROR(IF(D136&lt;=C136,"",D136-C136),""))</f>
        <v/>
      </c>
      <c r="I136" s="14">
        <f>IF(OR(C136="",D136=""),"",IFERROR(IF(D136&lt;=C136,"",MAX(INDEX(Calendar!$F$7:$F$156,MATCH(C136,Calendar!$A$7:$A$156,0)):INDEX(Calendar!$F$7:$F$156,MATCH(D136-1,Calendar!$A$7:$A$156,0)))),"Check horizon"))</f>
        <v/>
      </c>
      <c r="J136" s="23">
        <f>IF(A136="","",IF(G136="Canceled","Canceled",IF(COUNTIF($A$7:$A$156,A136)&gt;1,"Check duplicate ID",IF(G136="","Check status",IF(OR(C136="",D136="",H136=""),"Check dates",IF(OR(E136="",F136="",IFERROR(E136+F136,0)&lt;=0),"Check spaces",IF(I136="Check horizon","Check horizon",IF(I136="","Check minimum stay setup",IF(IFERROR(VLOOKUP(C136,Calendar!$A$7:$G$156,7,FALSE),"")="Yes","Check arrival blackout",IF(IFERROR(H136&lt;I136,TRUE),"Check minimum stay","OK"))))))))))</f>
        <v/>
      </c>
      <c r="K136" s="27" t="n"/>
    </row>
    <row r="137">
      <c r="A137" s="24" t="n"/>
      <c r="B137" s="24" t="n"/>
      <c r="C137" s="36" t="n"/>
      <c r="D137" s="36" t="n"/>
      <c r="E137" s="26" t="n"/>
      <c r="F137" s="26" t="n"/>
      <c r="G137" s="26" t="n"/>
      <c r="H137" s="16">
        <f>IF(OR(C137="",D137=""),"",IFERROR(IF(D137&lt;=C137,"",D137-C137),""))</f>
        <v/>
      </c>
      <c r="I137" s="16">
        <f>IF(OR(C137="",D137=""),"",IFERROR(IF(D137&lt;=C137,"",MAX(INDEX(Calendar!$F$7:$F$156,MATCH(C137,Calendar!$A$7:$A$156,0)):INDEX(Calendar!$F$7:$F$156,MATCH(D137-1,Calendar!$A$7:$A$156,0)))),"Check horizon"))</f>
        <v/>
      </c>
      <c r="J137" s="21">
        <f>IF(A137="","",IF(G137="Canceled","Canceled",IF(COUNTIF($A$7:$A$156,A137)&gt;1,"Check duplicate ID",IF(G137="","Check status",IF(OR(C137="",D137="",H137=""),"Check dates",IF(OR(E137="",F137="",IFERROR(E137+F137,0)&lt;=0),"Check spaces",IF(I137="Check horizon","Check horizon",IF(I137="","Check minimum stay setup",IF(IFERROR(VLOOKUP(C137,Calendar!$A$7:$G$156,7,FALSE),"")="Yes","Check arrival blackout",IF(IFERROR(H137&lt;I137,TRUE),"Check minimum stay","OK"))))))))))</f>
        <v/>
      </c>
      <c r="K137" s="27" t="n"/>
    </row>
    <row r="138">
      <c r="A138" s="24" t="n"/>
      <c r="B138" s="24" t="n"/>
      <c r="C138" s="36" t="n"/>
      <c r="D138" s="36" t="n"/>
      <c r="E138" s="26" t="n"/>
      <c r="F138" s="26" t="n"/>
      <c r="G138" s="26" t="n"/>
      <c r="H138" s="14">
        <f>IF(OR(C138="",D138=""),"",IFERROR(IF(D138&lt;=C138,"",D138-C138),""))</f>
        <v/>
      </c>
      <c r="I138" s="14">
        <f>IF(OR(C138="",D138=""),"",IFERROR(IF(D138&lt;=C138,"",MAX(INDEX(Calendar!$F$7:$F$156,MATCH(C138,Calendar!$A$7:$A$156,0)):INDEX(Calendar!$F$7:$F$156,MATCH(D138-1,Calendar!$A$7:$A$156,0)))),"Check horizon"))</f>
        <v/>
      </c>
      <c r="J138" s="23">
        <f>IF(A138="","",IF(G138="Canceled","Canceled",IF(COUNTIF($A$7:$A$156,A138)&gt;1,"Check duplicate ID",IF(G138="","Check status",IF(OR(C138="",D138="",H138=""),"Check dates",IF(OR(E138="",F138="",IFERROR(E138+F138,0)&lt;=0),"Check spaces",IF(I138="Check horizon","Check horizon",IF(I138="","Check minimum stay setup",IF(IFERROR(VLOOKUP(C138,Calendar!$A$7:$G$156,7,FALSE),"")="Yes","Check arrival blackout",IF(IFERROR(H138&lt;I138,TRUE),"Check minimum stay","OK"))))))))))</f>
        <v/>
      </c>
      <c r="K138" s="27" t="n"/>
    </row>
    <row r="139">
      <c r="A139" s="24" t="n"/>
      <c r="B139" s="24" t="n"/>
      <c r="C139" s="36" t="n"/>
      <c r="D139" s="36" t="n"/>
      <c r="E139" s="26" t="n"/>
      <c r="F139" s="26" t="n"/>
      <c r="G139" s="26" t="n"/>
      <c r="H139" s="16">
        <f>IF(OR(C139="",D139=""),"",IFERROR(IF(D139&lt;=C139,"",D139-C139),""))</f>
        <v/>
      </c>
      <c r="I139" s="16">
        <f>IF(OR(C139="",D139=""),"",IFERROR(IF(D139&lt;=C139,"",MAX(INDEX(Calendar!$F$7:$F$156,MATCH(C139,Calendar!$A$7:$A$156,0)):INDEX(Calendar!$F$7:$F$156,MATCH(D139-1,Calendar!$A$7:$A$156,0)))),"Check horizon"))</f>
        <v/>
      </c>
      <c r="J139" s="21">
        <f>IF(A139="","",IF(G139="Canceled","Canceled",IF(COUNTIF($A$7:$A$156,A139)&gt;1,"Check duplicate ID",IF(G139="","Check status",IF(OR(C139="",D139="",H139=""),"Check dates",IF(OR(E139="",F139="",IFERROR(E139+F139,0)&lt;=0),"Check spaces",IF(I139="Check horizon","Check horizon",IF(I139="","Check minimum stay setup",IF(IFERROR(VLOOKUP(C139,Calendar!$A$7:$G$156,7,FALSE),"")="Yes","Check arrival blackout",IF(IFERROR(H139&lt;I139,TRUE),"Check minimum stay","OK"))))))))))</f>
        <v/>
      </c>
      <c r="K139" s="27" t="n"/>
    </row>
    <row r="140">
      <c r="A140" s="24" t="n"/>
      <c r="B140" s="24" t="n"/>
      <c r="C140" s="36" t="n"/>
      <c r="D140" s="36" t="n"/>
      <c r="E140" s="26" t="n"/>
      <c r="F140" s="26" t="n"/>
      <c r="G140" s="26" t="n"/>
      <c r="H140" s="14">
        <f>IF(OR(C140="",D140=""),"",IFERROR(IF(D140&lt;=C140,"",D140-C140),""))</f>
        <v/>
      </c>
      <c r="I140" s="14">
        <f>IF(OR(C140="",D140=""),"",IFERROR(IF(D140&lt;=C140,"",MAX(INDEX(Calendar!$F$7:$F$156,MATCH(C140,Calendar!$A$7:$A$156,0)):INDEX(Calendar!$F$7:$F$156,MATCH(D140-1,Calendar!$A$7:$A$156,0)))),"Check horizon"))</f>
        <v/>
      </c>
      <c r="J140" s="23">
        <f>IF(A140="","",IF(G140="Canceled","Canceled",IF(COUNTIF($A$7:$A$156,A140)&gt;1,"Check duplicate ID",IF(G140="","Check status",IF(OR(C140="",D140="",H140=""),"Check dates",IF(OR(E140="",F140="",IFERROR(E140+F140,0)&lt;=0),"Check spaces",IF(I140="Check horizon","Check horizon",IF(I140="","Check minimum stay setup",IF(IFERROR(VLOOKUP(C140,Calendar!$A$7:$G$156,7,FALSE),"")="Yes","Check arrival blackout",IF(IFERROR(H140&lt;I140,TRUE),"Check minimum stay","OK"))))))))))</f>
        <v/>
      </c>
      <c r="K140" s="27" t="n"/>
    </row>
    <row r="141">
      <c r="A141" s="24" t="n"/>
      <c r="B141" s="24" t="n"/>
      <c r="C141" s="36" t="n"/>
      <c r="D141" s="36" t="n"/>
      <c r="E141" s="26" t="n"/>
      <c r="F141" s="26" t="n"/>
      <c r="G141" s="26" t="n"/>
      <c r="H141" s="16">
        <f>IF(OR(C141="",D141=""),"",IFERROR(IF(D141&lt;=C141,"",D141-C141),""))</f>
        <v/>
      </c>
      <c r="I141" s="16">
        <f>IF(OR(C141="",D141=""),"",IFERROR(IF(D141&lt;=C141,"",MAX(INDEX(Calendar!$F$7:$F$156,MATCH(C141,Calendar!$A$7:$A$156,0)):INDEX(Calendar!$F$7:$F$156,MATCH(D141-1,Calendar!$A$7:$A$156,0)))),"Check horizon"))</f>
        <v/>
      </c>
      <c r="J141" s="21">
        <f>IF(A141="","",IF(G141="Canceled","Canceled",IF(COUNTIF($A$7:$A$156,A141)&gt;1,"Check duplicate ID",IF(G141="","Check status",IF(OR(C141="",D141="",H141=""),"Check dates",IF(OR(E141="",F141="",IFERROR(E141+F141,0)&lt;=0),"Check spaces",IF(I141="Check horizon","Check horizon",IF(I141="","Check minimum stay setup",IF(IFERROR(VLOOKUP(C141,Calendar!$A$7:$G$156,7,FALSE),"")="Yes","Check arrival blackout",IF(IFERROR(H141&lt;I141,TRUE),"Check minimum stay","OK"))))))))))</f>
        <v/>
      </c>
      <c r="K141" s="27" t="n"/>
    </row>
    <row r="142">
      <c r="A142" s="24" t="n"/>
      <c r="B142" s="24" t="n"/>
      <c r="C142" s="36" t="n"/>
      <c r="D142" s="36" t="n"/>
      <c r="E142" s="26" t="n"/>
      <c r="F142" s="26" t="n"/>
      <c r="G142" s="26" t="n"/>
      <c r="H142" s="14">
        <f>IF(OR(C142="",D142=""),"",IFERROR(IF(D142&lt;=C142,"",D142-C142),""))</f>
        <v/>
      </c>
      <c r="I142" s="14">
        <f>IF(OR(C142="",D142=""),"",IFERROR(IF(D142&lt;=C142,"",MAX(INDEX(Calendar!$F$7:$F$156,MATCH(C142,Calendar!$A$7:$A$156,0)):INDEX(Calendar!$F$7:$F$156,MATCH(D142-1,Calendar!$A$7:$A$156,0)))),"Check horizon"))</f>
        <v/>
      </c>
      <c r="J142" s="23">
        <f>IF(A142="","",IF(G142="Canceled","Canceled",IF(COUNTIF($A$7:$A$156,A142)&gt;1,"Check duplicate ID",IF(G142="","Check status",IF(OR(C142="",D142="",H142=""),"Check dates",IF(OR(E142="",F142="",IFERROR(E142+F142,0)&lt;=0),"Check spaces",IF(I142="Check horizon","Check horizon",IF(I142="","Check minimum stay setup",IF(IFERROR(VLOOKUP(C142,Calendar!$A$7:$G$156,7,FALSE),"")="Yes","Check arrival blackout",IF(IFERROR(H142&lt;I142,TRUE),"Check minimum stay","OK"))))))))))</f>
        <v/>
      </c>
      <c r="K142" s="27" t="n"/>
    </row>
    <row r="143">
      <c r="A143" s="24" t="n"/>
      <c r="B143" s="24" t="n"/>
      <c r="C143" s="36" t="n"/>
      <c r="D143" s="36" t="n"/>
      <c r="E143" s="26" t="n"/>
      <c r="F143" s="26" t="n"/>
      <c r="G143" s="26" t="n"/>
      <c r="H143" s="16">
        <f>IF(OR(C143="",D143=""),"",IFERROR(IF(D143&lt;=C143,"",D143-C143),""))</f>
        <v/>
      </c>
      <c r="I143" s="16">
        <f>IF(OR(C143="",D143=""),"",IFERROR(IF(D143&lt;=C143,"",MAX(INDEX(Calendar!$F$7:$F$156,MATCH(C143,Calendar!$A$7:$A$156,0)):INDEX(Calendar!$F$7:$F$156,MATCH(D143-1,Calendar!$A$7:$A$156,0)))),"Check horizon"))</f>
        <v/>
      </c>
      <c r="J143" s="21">
        <f>IF(A143="","",IF(G143="Canceled","Canceled",IF(COUNTIF($A$7:$A$156,A143)&gt;1,"Check duplicate ID",IF(G143="","Check status",IF(OR(C143="",D143="",H143=""),"Check dates",IF(OR(E143="",F143="",IFERROR(E143+F143,0)&lt;=0),"Check spaces",IF(I143="Check horizon","Check horizon",IF(I143="","Check minimum stay setup",IF(IFERROR(VLOOKUP(C143,Calendar!$A$7:$G$156,7,FALSE),"")="Yes","Check arrival blackout",IF(IFERROR(H143&lt;I143,TRUE),"Check minimum stay","OK"))))))))))</f>
        <v/>
      </c>
      <c r="K143" s="27" t="n"/>
    </row>
    <row r="144">
      <c r="A144" s="24" t="n"/>
      <c r="B144" s="24" t="n"/>
      <c r="C144" s="36" t="n"/>
      <c r="D144" s="36" t="n"/>
      <c r="E144" s="26" t="n"/>
      <c r="F144" s="26" t="n"/>
      <c r="G144" s="26" t="n"/>
      <c r="H144" s="14">
        <f>IF(OR(C144="",D144=""),"",IFERROR(IF(D144&lt;=C144,"",D144-C144),""))</f>
        <v/>
      </c>
      <c r="I144" s="14">
        <f>IF(OR(C144="",D144=""),"",IFERROR(IF(D144&lt;=C144,"",MAX(INDEX(Calendar!$F$7:$F$156,MATCH(C144,Calendar!$A$7:$A$156,0)):INDEX(Calendar!$F$7:$F$156,MATCH(D144-1,Calendar!$A$7:$A$156,0)))),"Check horizon"))</f>
        <v/>
      </c>
      <c r="J144" s="23">
        <f>IF(A144="","",IF(G144="Canceled","Canceled",IF(COUNTIF($A$7:$A$156,A144)&gt;1,"Check duplicate ID",IF(G144="","Check status",IF(OR(C144="",D144="",H144=""),"Check dates",IF(OR(E144="",F144="",IFERROR(E144+F144,0)&lt;=0),"Check spaces",IF(I144="Check horizon","Check horizon",IF(I144="","Check minimum stay setup",IF(IFERROR(VLOOKUP(C144,Calendar!$A$7:$G$156,7,FALSE),"")="Yes","Check arrival blackout",IF(IFERROR(H144&lt;I144,TRUE),"Check minimum stay","OK"))))))))))</f>
        <v/>
      </c>
      <c r="K144" s="27" t="n"/>
    </row>
    <row r="145">
      <c r="A145" s="24" t="n"/>
      <c r="B145" s="24" t="n"/>
      <c r="C145" s="36" t="n"/>
      <c r="D145" s="36" t="n"/>
      <c r="E145" s="26" t="n"/>
      <c r="F145" s="26" t="n"/>
      <c r="G145" s="26" t="n"/>
      <c r="H145" s="16">
        <f>IF(OR(C145="",D145=""),"",IFERROR(IF(D145&lt;=C145,"",D145-C145),""))</f>
        <v/>
      </c>
      <c r="I145" s="16">
        <f>IF(OR(C145="",D145=""),"",IFERROR(IF(D145&lt;=C145,"",MAX(INDEX(Calendar!$F$7:$F$156,MATCH(C145,Calendar!$A$7:$A$156,0)):INDEX(Calendar!$F$7:$F$156,MATCH(D145-1,Calendar!$A$7:$A$156,0)))),"Check horizon"))</f>
        <v/>
      </c>
      <c r="J145" s="21">
        <f>IF(A145="","",IF(G145="Canceled","Canceled",IF(COUNTIF($A$7:$A$156,A145)&gt;1,"Check duplicate ID",IF(G145="","Check status",IF(OR(C145="",D145="",H145=""),"Check dates",IF(OR(E145="",F145="",IFERROR(E145+F145,0)&lt;=0),"Check spaces",IF(I145="Check horizon","Check horizon",IF(I145="","Check minimum stay setup",IF(IFERROR(VLOOKUP(C145,Calendar!$A$7:$G$156,7,FALSE),"")="Yes","Check arrival blackout",IF(IFERROR(H145&lt;I145,TRUE),"Check minimum stay","OK"))))))))))</f>
        <v/>
      </c>
      <c r="K145" s="27" t="n"/>
    </row>
    <row r="146">
      <c r="A146" s="24" t="n"/>
      <c r="B146" s="24" t="n"/>
      <c r="C146" s="36" t="n"/>
      <c r="D146" s="36" t="n"/>
      <c r="E146" s="26" t="n"/>
      <c r="F146" s="26" t="n"/>
      <c r="G146" s="26" t="n"/>
      <c r="H146" s="14">
        <f>IF(OR(C146="",D146=""),"",IFERROR(IF(D146&lt;=C146,"",D146-C146),""))</f>
        <v/>
      </c>
      <c r="I146" s="14">
        <f>IF(OR(C146="",D146=""),"",IFERROR(IF(D146&lt;=C146,"",MAX(INDEX(Calendar!$F$7:$F$156,MATCH(C146,Calendar!$A$7:$A$156,0)):INDEX(Calendar!$F$7:$F$156,MATCH(D146-1,Calendar!$A$7:$A$156,0)))),"Check horizon"))</f>
        <v/>
      </c>
      <c r="J146" s="23">
        <f>IF(A146="","",IF(G146="Canceled","Canceled",IF(COUNTIF($A$7:$A$156,A146)&gt;1,"Check duplicate ID",IF(G146="","Check status",IF(OR(C146="",D146="",H146=""),"Check dates",IF(OR(E146="",F146="",IFERROR(E146+F146,0)&lt;=0),"Check spaces",IF(I146="Check horizon","Check horizon",IF(I146="","Check minimum stay setup",IF(IFERROR(VLOOKUP(C146,Calendar!$A$7:$G$156,7,FALSE),"")="Yes","Check arrival blackout",IF(IFERROR(H146&lt;I146,TRUE),"Check minimum stay","OK"))))))))))</f>
        <v/>
      </c>
      <c r="K146" s="27" t="n"/>
    </row>
    <row r="147">
      <c r="A147" s="24" t="n"/>
      <c r="B147" s="24" t="n"/>
      <c r="C147" s="36" t="n"/>
      <c r="D147" s="36" t="n"/>
      <c r="E147" s="26" t="n"/>
      <c r="F147" s="26" t="n"/>
      <c r="G147" s="26" t="n"/>
      <c r="H147" s="16">
        <f>IF(OR(C147="",D147=""),"",IFERROR(IF(D147&lt;=C147,"",D147-C147),""))</f>
        <v/>
      </c>
      <c r="I147" s="16">
        <f>IF(OR(C147="",D147=""),"",IFERROR(IF(D147&lt;=C147,"",MAX(INDEX(Calendar!$F$7:$F$156,MATCH(C147,Calendar!$A$7:$A$156,0)):INDEX(Calendar!$F$7:$F$156,MATCH(D147-1,Calendar!$A$7:$A$156,0)))),"Check horizon"))</f>
        <v/>
      </c>
      <c r="J147" s="21">
        <f>IF(A147="","",IF(G147="Canceled","Canceled",IF(COUNTIF($A$7:$A$156,A147)&gt;1,"Check duplicate ID",IF(G147="","Check status",IF(OR(C147="",D147="",H147=""),"Check dates",IF(OR(E147="",F147="",IFERROR(E147+F147,0)&lt;=0),"Check spaces",IF(I147="Check horizon","Check horizon",IF(I147="","Check minimum stay setup",IF(IFERROR(VLOOKUP(C147,Calendar!$A$7:$G$156,7,FALSE),"")="Yes","Check arrival blackout",IF(IFERROR(H147&lt;I147,TRUE),"Check minimum stay","OK"))))))))))</f>
        <v/>
      </c>
      <c r="K147" s="27" t="n"/>
    </row>
    <row r="148">
      <c r="A148" s="24" t="n"/>
      <c r="B148" s="24" t="n"/>
      <c r="C148" s="36" t="n"/>
      <c r="D148" s="36" t="n"/>
      <c r="E148" s="26" t="n"/>
      <c r="F148" s="26" t="n"/>
      <c r="G148" s="26" t="n"/>
      <c r="H148" s="14">
        <f>IF(OR(C148="",D148=""),"",IFERROR(IF(D148&lt;=C148,"",D148-C148),""))</f>
        <v/>
      </c>
      <c r="I148" s="14">
        <f>IF(OR(C148="",D148=""),"",IFERROR(IF(D148&lt;=C148,"",MAX(INDEX(Calendar!$F$7:$F$156,MATCH(C148,Calendar!$A$7:$A$156,0)):INDEX(Calendar!$F$7:$F$156,MATCH(D148-1,Calendar!$A$7:$A$156,0)))),"Check horizon"))</f>
        <v/>
      </c>
      <c r="J148" s="23">
        <f>IF(A148="","",IF(G148="Canceled","Canceled",IF(COUNTIF($A$7:$A$156,A148)&gt;1,"Check duplicate ID",IF(G148="","Check status",IF(OR(C148="",D148="",H148=""),"Check dates",IF(OR(E148="",F148="",IFERROR(E148+F148,0)&lt;=0),"Check spaces",IF(I148="Check horizon","Check horizon",IF(I148="","Check minimum stay setup",IF(IFERROR(VLOOKUP(C148,Calendar!$A$7:$G$156,7,FALSE),"")="Yes","Check arrival blackout",IF(IFERROR(H148&lt;I148,TRUE),"Check minimum stay","OK"))))))))))</f>
        <v/>
      </c>
      <c r="K148" s="27" t="n"/>
    </row>
    <row r="149">
      <c r="A149" s="24" t="n"/>
      <c r="B149" s="24" t="n"/>
      <c r="C149" s="36" t="n"/>
      <c r="D149" s="36" t="n"/>
      <c r="E149" s="26" t="n"/>
      <c r="F149" s="26" t="n"/>
      <c r="G149" s="26" t="n"/>
      <c r="H149" s="16">
        <f>IF(OR(C149="",D149=""),"",IFERROR(IF(D149&lt;=C149,"",D149-C149),""))</f>
        <v/>
      </c>
      <c r="I149" s="16">
        <f>IF(OR(C149="",D149=""),"",IFERROR(IF(D149&lt;=C149,"",MAX(INDEX(Calendar!$F$7:$F$156,MATCH(C149,Calendar!$A$7:$A$156,0)):INDEX(Calendar!$F$7:$F$156,MATCH(D149-1,Calendar!$A$7:$A$156,0)))),"Check horizon"))</f>
        <v/>
      </c>
      <c r="J149" s="21">
        <f>IF(A149="","",IF(G149="Canceled","Canceled",IF(COUNTIF($A$7:$A$156,A149)&gt;1,"Check duplicate ID",IF(G149="","Check status",IF(OR(C149="",D149="",H149=""),"Check dates",IF(OR(E149="",F149="",IFERROR(E149+F149,0)&lt;=0),"Check spaces",IF(I149="Check horizon","Check horizon",IF(I149="","Check minimum stay setup",IF(IFERROR(VLOOKUP(C149,Calendar!$A$7:$G$156,7,FALSE),"")="Yes","Check arrival blackout",IF(IFERROR(H149&lt;I149,TRUE),"Check minimum stay","OK"))))))))))</f>
        <v/>
      </c>
      <c r="K149" s="27" t="n"/>
    </row>
    <row r="150">
      <c r="A150" s="24" t="n"/>
      <c r="B150" s="24" t="n"/>
      <c r="C150" s="36" t="n"/>
      <c r="D150" s="36" t="n"/>
      <c r="E150" s="26" t="n"/>
      <c r="F150" s="26" t="n"/>
      <c r="G150" s="26" t="n"/>
      <c r="H150" s="14">
        <f>IF(OR(C150="",D150=""),"",IFERROR(IF(D150&lt;=C150,"",D150-C150),""))</f>
        <v/>
      </c>
      <c r="I150" s="14">
        <f>IF(OR(C150="",D150=""),"",IFERROR(IF(D150&lt;=C150,"",MAX(INDEX(Calendar!$F$7:$F$156,MATCH(C150,Calendar!$A$7:$A$156,0)):INDEX(Calendar!$F$7:$F$156,MATCH(D150-1,Calendar!$A$7:$A$156,0)))),"Check horizon"))</f>
        <v/>
      </c>
      <c r="J150" s="23">
        <f>IF(A150="","",IF(G150="Canceled","Canceled",IF(COUNTIF($A$7:$A$156,A150)&gt;1,"Check duplicate ID",IF(G150="","Check status",IF(OR(C150="",D150="",H150=""),"Check dates",IF(OR(E150="",F150="",IFERROR(E150+F150,0)&lt;=0),"Check spaces",IF(I150="Check horizon","Check horizon",IF(I150="","Check minimum stay setup",IF(IFERROR(VLOOKUP(C150,Calendar!$A$7:$G$156,7,FALSE),"")="Yes","Check arrival blackout",IF(IFERROR(H150&lt;I150,TRUE),"Check minimum stay","OK"))))))))))</f>
        <v/>
      </c>
      <c r="K150" s="27" t="n"/>
    </row>
    <row r="151">
      <c r="A151" s="24" t="n"/>
      <c r="B151" s="24" t="n"/>
      <c r="C151" s="36" t="n"/>
      <c r="D151" s="36" t="n"/>
      <c r="E151" s="26" t="n"/>
      <c r="F151" s="26" t="n"/>
      <c r="G151" s="26" t="n"/>
      <c r="H151" s="16">
        <f>IF(OR(C151="",D151=""),"",IFERROR(IF(D151&lt;=C151,"",D151-C151),""))</f>
        <v/>
      </c>
      <c r="I151" s="16">
        <f>IF(OR(C151="",D151=""),"",IFERROR(IF(D151&lt;=C151,"",MAX(INDEX(Calendar!$F$7:$F$156,MATCH(C151,Calendar!$A$7:$A$156,0)):INDEX(Calendar!$F$7:$F$156,MATCH(D151-1,Calendar!$A$7:$A$156,0)))),"Check horizon"))</f>
        <v/>
      </c>
      <c r="J151" s="21">
        <f>IF(A151="","",IF(G151="Canceled","Canceled",IF(COUNTIF($A$7:$A$156,A151)&gt;1,"Check duplicate ID",IF(G151="","Check status",IF(OR(C151="",D151="",H151=""),"Check dates",IF(OR(E151="",F151="",IFERROR(E151+F151,0)&lt;=0),"Check spaces",IF(I151="Check horizon","Check horizon",IF(I151="","Check minimum stay setup",IF(IFERROR(VLOOKUP(C151,Calendar!$A$7:$G$156,7,FALSE),"")="Yes","Check arrival blackout",IF(IFERROR(H151&lt;I151,TRUE),"Check minimum stay","OK"))))))))))</f>
        <v/>
      </c>
      <c r="K151" s="27" t="n"/>
    </row>
    <row r="152">
      <c r="A152" s="24" t="n"/>
      <c r="B152" s="24" t="n"/>
      <c r="C152" s="36" t="n"/>
      <c r="D152" s="36" t="n"/>
      <c r="E152" s="26" t="n"/>
      <c r="F152" s="26" t="n"/>
      <c r="G152" s="26" t="n"/>
      <c r="H152" s="14">
        <f>IF(OR(C152="",D152=""),"",IFERROR(IF(D152&lt;=C152,"",D152-C152),""))</f>
        <v/>
      </c>
      <c r="I152" s="14">
        <f>IF(OR(C152="",D152=""),"",IFERROR(IF(D152&lt;=C152,"",MAX(INDEX(Calendar!$F$7:$F$156,MATCH(C152,Calendar!$A$7:$A$156,0)):INDEX(Calendar!$F$7:$F$156,MATCH(D152-1,Calendar!$A$7:$A$156,0)))),"Check horizon"))</f>
        <v/>
      </c>
      <c r="J152" s="23">
        <f>IF(A152="","",IF(G152="Canceled","Canceled",IF(COUNTIF($A$7:$A$156,A152)&gt;1,"Check duplicate ID",IF(G152="","Check status",IF(OR(C152="",D152="",H152=""),"Check dates",IF(OR(E152="",F152="",IFERROR(E152+F152,0)&lt;=0),"Check spaces",IF(I152="Check horizon","Check horizon",IF(I152="","Check minimum stay setup",IF(IFERROR(VLOOKUP(C152,Calendar!$A$7:$G$156,7,FALSE),"")="Yes","Check arrival blackout",IF(IFERROR(H152&lt;I152,TRUE),"Check minimum stay","OK"))))))))))</f>
        <v/>
      </c>
      <c r="K152" s="27" t="n"/>
    </row>
    <row r="153">
      <c r="A153" s="24" t="n"/>
      <c r="B153" s="24" t="n"/>
      <c r="C153" s="36" t="n"/>
      <c r="D153" s="36" t="n"/>
      <c r="E153" s="26" t="n"/>
      <c r="F153" s="26" t="n"/>
      <c r="G153" s="26" t="n"/>
      <c r="H153" s="16">
        <f>IF(OR(C153="",D153=""),"",IFERROR(IF(D153&lt;=C153,"",D153-C153),""))</f>
        <v/>
      </c>
      <c r="I153" s="16">
        <f>IF(OR(C153="",D153=""),"",IFERROR(IF(D153&lt;=C153,"",MAX(INDEX(Calendar!$F$7:$F$156,MATCH(C153,Calendar!$A$7:$A$156,0)):INDEX(Calendar!$F$7:$F$156,MATCH(D153-1,Calendar!$A$7:$A$156,0)))),"Check horizon"))</f>
        <v/>
      </c>
      <c r="J153" s="21">
        <f>IF(A153="","",IF(G153="Canceled","Canceled",IF(COUNTIF($A$7:$A$156,A153)&gt;1,"Check duplicate ID",IF(G153="","Check status",IF(OR(C153="",D153="",H153=""),"Check dates",IF(OR(E153="",F153="",IFERROR(E153+F153,0)&lt;=0),"Check spaces",IF(I153="Check horizon","Check horizon",IF(I153="","Check minimum stay setup",IF(IFERROR(VLOOKUP(C153,Calendar!$A$7:$G$156,7,FALSE),"")="Yes","Check arrival blackout",IF(IFERROR(H153&lt;I153,TRUE),"Check minimum stay","OK"))))))))))</f>
        <v/>
      </c>
      <c r="K153" s="27" t="n"/>
    </row>
    <row r="154">
      <c r="A154" s="24" t="n"/>
      <c r="B154" s="24" t="n"/>
      <c r="C154" s="36" t="n"/>
      <c r="D154" s="36" t="n"/>
      <c r="E154" s="26" t="n"/>
      <c r="F154" s="26" t="n"/>
      <c r="G154" s="26" t="n"/>
      <c r="H154" s="14">
        <f>IF(OR(C154="",D154=""),"",IFERROR(IF(D154&lt;=C154,"",D154-C154),""))</f>
        <v/>
      </c>
      <c r="I154" s="14">
        <f>IF(OR(C154="",D154=""),"",IFERROR(IF(D154&lt;=C154,"",MAX(INDEX(Calendar!$F$7:$F$156,MATCH(C154,Calendar!$A$7:$A$156,0)):INDEX(Calendar!$F$7:$F$156,MATCH(D154-1,Calendar!$A$7:$A$156,0)))),"Check horizon"))</f>
        <v/>
      </c>
      <c r="J154" s="23">
        <f>IF(A154="","",IF(G154="Canceled","Canceled",IF(COUNTIF($A$7:$A$156,A154)&gt;1,"Check duplicate ID",IF(G154="","Check status",IF(OR(C154="",D154="",H154=""),"Check dates",IF(OR(E154="",F154="",IFERROR(E154+F154,0)&lt;=0),"Check spaces",IF(I154="Check horizon","Check horizon",IF(I154="","Check minimum stay setup",IF(IFERROR(VLOOKUP(C154,Calendar!$A$7:$G$156,7,FALSE),"")="Yes","Check arrival blackout",IF(IFERROR(H154&lt;I154,TRUE),"Check minimum stay","OK"))))))))))</f>
        <v/>
      </c>
      <c r="K154" s="27" t="n"/>
    </row>
    <row r="155">
      <c r="A155" s="24" t="n"/>
      <c r="B155" s="24" t="n"/>
      <c r="C155" s="36" t="n"/>
      <c r="D155" s="36" t="n"/>
      <c r="E155" s="26" t="n"/>
      <c r="F155" s="26" t="n"/>
      <c r="G155" s="26" t="n"/>
      <c r="H155" s="16">
        <f>IF(OR(C155="",D155=""),"",IFERROR(IF(D155&lt;=C155,"",D155-C155),""))</f>
        <v/>
      </c>
      <c r="I155" s="16">
        <f>IF(OR(C155="",D155=""),"",IFERROR(IF(D155&lt;=C155,"",MAX(INDEX(Calendar!$F$7:$F$156,MATCH(C155,Calendar!$A$7:$A$156,0)):INDEX(Calendar!$F$7:$F$156,MATCH(D155-1,Calendar!$A$7:$A$156,0)))),"Check horizon"))</f>
        <v/>
      </c>
      <c r="J155" s="21">
        <f>IF(A155="","",IF(G155="Canceled","Canceled",IF(COUNTIF($A$7:$A$156,A155)&gt;1,"Check duplicate ID",IF(G155="","Check status",IF(OR(C155="",D155="",H155=""),"Check dates",IF(OR(E155="",F155="",IFERROR(E155+F155,0)&lt;=0),"Check spaces",IF(I155="Check horizon","Check horizon",IF(I155="","Check minimum stay setup",IF(IFERROR(VLOOKUP(C155,Calendar!$A$7:$G$156,7,FALSE),"")="Yes","Check arrival blackout",IF(IFERROR(H155&lt;I155,TRUE),"Check minimum stay","OK"))))))))))</f>
        <v/>
      </c>
      <c r="K155" s="27" t="n"/>
    </row>
    <row r="156">
      <c r="A156" s="24" t="n"/>
      <c r="B156" s="24" t="n"/>
      <c r="C156" s="36" t="n"/>
      <c r="D156" s="36" t="n"/>
      <c r="E156" s="26" t="n"/>
      <c r="F156" s="26" t="n"/>
      <c r="G156" s="26" t="n"/>
      <c r="H156" s="14">
        <f>IF(OR(C156="",D156=""),"",IFERROR(IF(D156&lt;=C156,"",D156-C156),""))</f>
        <v/>
      </c>
      <c r="I156" s="14">
        <f>IF(OR(C156="",D156=""),"",IFERROR(IF(D156&lt;=C156,"",MAX(INDEX(Calendar!$F$7:$F$156,MATCH(C156,Calendar!$A$7:$A$156,0)):INDEX(Calendar!$F$7:$F$156,MATCH(D156-1,Calendar!$A$7:$A$156,0)))),"Check horizon"))</f>
        <v/>
      </c>
      <c r="J156" s="23">
        <f>IF(A156="","",IF(G156="Canceled","Canceled",IF(COUNTIF($A$7:$A$156,A156)&gt;1,"Check duplicate ID",IF(G156="","Check status",IF(OR(C156="",D156="",H156=""),"Check dates",IF(OR(E156="",F156="",IFERROR(E156+F156,0)&lt;=0),"Check spaces",IF(I156="Check horizon","Check horizon",IF(I156="","Check minimum stay setup",IF(IFERROR(VLOOKUP(C156,Calendar!$A$7:$G$156,7,FALSE),"")="Yes","Check arrival blackout",IF(IFERROR(H156&lt;I156,TRUE),"Check minimum stay","OK"))))))))))</f>
        <v/>
      </c>
      <c r="K156" s="27" t="n"/>
    </row>
  </sheetData>
  <autoFilter ref="A6:K156"/>
  <mergeCells count="1">
    <mergeCell ref="A1:K1"/>
  </mergeCells>
  <conditionalFormatting sqref="J7:J156">
    <cfRule type="expression" priority="1" dxfId="0">
      <formula>AND($A7&lt;&gt;"",LEFT($J7,5)="Check")</formula>
    </cfRule>
    <cfRule type="expression" priority="2" dxfId="1">
      <formula>AND($A7&lt;&gt;"",$J7="OK")</formula>
    </cfRule>
  </conditionalFormatting>
  <dataValidations count="4">
    <dataValidation sqref="C7:C156" showDropDown="0" showInputMessage="0" showErrorMessage="0" allowBlank="0" errorTitle="Check arrival" error="Enter an arrival date within the modeled planning horizon." type="date" operator="between">
      <formula1>'Assumptions'!$B$3</formula1>
      <formula2>'Assumptions'!$B$3+'Assumptions'!$B$4-1</formula2>
    </dataValidation>
    <dataValidation sqref="D7:D156" showDropDown="0" showInputMessage="0" showErrorMessage="0" allowBlank="0" errorTitle="Check departure" error="Enter a departure date no later than the day after the final modeled night." type="date" operator="between">
      <formula1>'Assumptions'!$B$3+1</formula1>
      <formula2>'Assumptions'!$B$3+'Assumptions'!$B$4</formula2>
    </dataValidation>
    <dataValidation sqref="E7:F156" showDropDown="0" showInputMessage="0" showErrorMessage="0" allowBlank="0" errorTitle="Check spaces" error="Enter a whole number from 0 through 50." type="whole" operator="between">
      <formula1>0</formula1>
      <formula2>50</formula2>
    </dataValidation>
    <dataValidation sqref="G7:G156" showDropDown="0" showInputMessage="0" showErrorMessage="0" allowBlank="0" errorTitle="Check status" error="Choose Tentative, Confirmed, or Canceled." type="list">
      <formula1>"Tentative,Confirmed,Canceled"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11"/>
  <sheetViews>
    <sheetView showGridLines="0" zoomScale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3" customWidth="1" min="3" max="3"/>
    <col width="13" customWidth="1" min="4" max="4"/>
    <col width="11" customWidth="1" min="5" max="5"/>
    <col width="11" customWidth="1" min="6" max="6"/>
    <col width="15" customWidth="1" min="7" max="7"/>
    <col width="18" customWidth="1" min="8" max="8"/>
    <col width="11" customWidth="1" min="9" max="9"/>
    <col width="20" customWidth="1" min="10" max="10"/>
  </cols>
  <sheetData>
    <row r="1" ht="27" customHeight="1">
      <c r="A1" s="1" t="inlineStr">
        <is>
          <t>Holiday Capacity Assumptions and Rules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2" ht="24" customHeight="1">
      <c r="A2" s="4" t="inlineStr">
        <is>
          <t>Edit the planning horizon, standard limits, and nonoverlapping holiday rules used by the calendar.</t>
        </is>
      </c>
    </row>
    <row r="3">
      <c r="A3" s="8" t="inlineStr">
        <is>
          <t>Planning start</t>
        </is>
      </c>
      <c r="B3" s="37" t="n">
        <v>46346</v>
      </c>
    </row>
    <row r="4">
      <c r="A4" s="8" t="inlineStr">
        <is>
          <t>Nights to model</t>
        </is>
      </c>
      <c r="B4" s="29" t="n">
        <v>120</v>
      </c>
    </row>
    <row r="5">
      <c r="A5" s="8" t="inlineStr">
        <is>
          <t>Standard dog spaces</t>
        </is>
      </c>
      <c r="B5" s="29" t="n">
        <v>24</v>
      </c>
    </row>
    <row r="6">
      <c r="A6" s="8" t="inlineStr">
        <is>
          <t>Standard cat spaces</t>
        </is>
      </c>
      <c r="B6" s="29" t="n">
        <v>12</v>
      </c>
    </row>
    <row r="7">
      <c r="A7" s="8" t="inlineStr">
        <is>
          <t>Standard minimum nights</t>
        </is>
      </c>
      <c r="B7" s="29" t="n">
        <v>1</v>
      </c>
    </row>
    <row r="8"/>
    <row r="9" ht="28" customHeight="1">
      <c r="A9" s="4" t="inlineStr">
        <is>
          <t>Arrival blackouts are internal scheduling choices and apply to arrivals, not to pets already staying overnight.</t>
        </is>
      </c>
    </row>
    <row r="10"/>
    <row r="11" ht="30" customHeight="1">
      <c r="A11" s="5" t="inlineStr">
        <is>
          <t>Rule ID</t>
        </is>
      </c>
      <c r="B11" s="5" t="inlineStr">
        <is>
          <t>Rule description</t>
        </is>
      </c>
      <c r="C11" s="5" t="inlineStr">
        <is>
          <t>Start date</t>
        </is>
      </c>
      <c r="D11" s="5" t="inlineStr">
        <is>
          <t>End date</t>
        </is>
      </c>
      <c r="E11" s="5" t="inlineStr">
        <is>
          <t>Dog cap</t>
        </is>
      </c>
      <c r="F11" s="5" t="inlineStr">
        <is>
          <t>Cat cap</t>
        </is>
      </c>
      <c r="G11" s="5" t="inlineStr">
        <is>
          <t>Minimum nights</t>
        </is>
      </c>
      <c r="H11" s="5" t="inlineStr">
        <is>
          <t>Arrival blackout?</t>
        </is>
      </c>
      <c r="I11" s="5" t="inlineStr">
        <is>
          <t>Active?</t>
        </is>
      </c>
      <c r="J11" s="5" t="inlineStr">
        <is>
          <t>Rule check</t>
        </is>
      </c>
    </row>
    <row r="12">
      <c r="A12" s="24" t="inlineStr">
        <is>
          <t>FIC-RULE-001</t>
        </is>
      </c>
      <c r="B12" s="24" t="inlineStr">
        <is>
          <t>Sample Thanksgiving window</t>
        </is>
      </c>
      <c r="C12" s="36" t="n">
        <v>46351</v>
      </c>
      <c r="D12" s="36" t="n">
        <v>46353</v>
      </c>
      <c r="E12" s="26" t="n">
        <v>18</v>
      </c>
      <c r="F12" s="26" t="n">
        <v>8</v>
      </c>
      <c r="G12" s="26" t="n">
        <v>3</v>
      </c>
      <c r="H12" s="30" t="inlineStr">
        <is>
          <t>Yes</t>
        </is>
      </c>
      <c r="I12" s="30" t="inlineStr">
        <is>
          <t>Yes</t>
        </is>
      </c>
      <c r="J12" s="22">
        <f>IF(A12="","",IF(I12="","Check status",IF(COUNTIF($A$12:$A$111,A12)&gt;1,"Check duplicate ID",IF(I12&lt;&gt;"Yes","Inactive",IFERROR(IF(OR(B12="",C12="",D12="",E12="",F12="",G12="",H12="",D12&lt;C12),"Check inputs",IF(COUNTIFS($C$12:$C$111,"&lt;="&amp;D12,$D$12:$D$111,"&gt;="&amp;C12,$I$12:$I$111,"Yes")&gt;1,"Check overlap","OK")),"Check inputs")))))</f>
        <v/>
      </c>
    </row>
    <row r="13">
      <c r="A13" s="24" t="inlineStr">
        <is>
          <t>FIC-RULE-002</t>
        </is>
      </c>
      <c r="B13" s="24" t="inlineStr">
        <is>
          <t>Sample early winter peak</t>
        </is>
      </c>
      <c r="C13" s="36" t="n">
        <v>46374</v>
      </c>
      <c r="D13" s="36" t="n">
        <v>46379</v>
      </c>
      <c r="E13" s="26" t="n">
        <v>20</v>
      </c>
      <c r="F13" s="26" t="n">
        <v>10</v>
      </c>
      <c r="G13" s="26" t="n">
        <v>3</v>
      </c>
      <c r="H13" s="30" t="inlineStr">
        <is>
          <t>No</t>
        </is>
      </c>
      <c r="I13" s="30" t="inlineStr">
        <is>
          <t>Yes</t>
        </is>
      </c>
      <c r="J13" s="20">
        <f>IF(A13="","",IF(I13="","Check status",IF(COUNTIF($A$12:$A$111,A13)&gt;1,"Check duplicate ID",IF(I13&lt;&gt;"Yes","Inactive",IFERROR(IF(OR(B13="",C13="",D13="",E13="",F13="",G13="",H13="",D13&lt;C13),"Check inputs",IF(COUNTIFS($C$12:$C$111,"&lt;="&amp;D13,$D$12:$D$111,"&gt;="&amp;C13,$I$12:$I$111,"Yes")&gt;1,"Check overlap","OK")),"Check inputs")))))</f>
        <v/>
      </c>
    </row>
    <row r="14">
      <c r="A14" s="24" t="inlineStr">
        <is>
          <t>FIC-RULE-003</t>
        </is>
      </c>
      <c r="B14" s="24" t="inlineStr">
        <is>
          <t>Sample December arrival pause</t>
        </is>
      </c>
      <c r="C14" s="36" t="n">
        <v>46380</v>
      </c>
      <c r="D14" s="36" t="n">
        <v>46382</v>
      </c>
      <c r="E14" s="26" t="n">
        <v>18</v>
      </c>
      <c r="F14" s="26" t="n">
        <v>8</v>
      </c>
      <c r="G14" s="26" t="n">
        <v>4</v>
      </c>
      <c r="H14" s="30" t="inlineStr">
        <is>
          <t>Yes</t>
        </is>
      </c>
      <c r="I14" s="30" t="inlineStr">
        <is>
          <t>Yes</t>
        </is>
      </c>
      <c r="J14" s="22">
        <f>IF(A14="","",IF(I14="","Check status",IF(COUNTIF($A$12:$A$111,A14)&gt;1,"Check duplicate ID",IF(I14&lt;&gt;"Yes","Inactive",IFERROR(IF(OR(B14="",C14="",D14="",E14="",F14="",G14="",H14="",D14&lt;C14),"Check inputs",IF(COUNTIFS($C$12:$C$111,"&lt;="&amp;D14,$D$12:$D$111,"&gt;="&amp;C14,$I$12:$I$111,"Yes")&gt;1,"Check overlap","OK")),"Check inputs")))))</f>
        <v/>
      </c>
    </row>
    <row r="15">
      <c r="A15" s="24" t="inlineStr">
        <is>
          <t>FIC-RULE-004</t>
        </is>
      </c>
      <c r="B15" s="24" t="inlineStr">
        <is>
          <t>Sample year-end peak</t>
        </is>
      </c>
      <c r="C15" s="36" t="n">
        <v>46383</v>
      </c>
      <c r="D15" s="36" t="n">
        <v>46389</v>
      </c>
      <c r="E15" s="26" t="n">
        <v>18</v>
      </c>
      <c r="F15" s="26" t="n">
        <v>8</v>
      </c>
      <c r="G15" s="26" t="n">
        <v>4</v>
      </c>
      <c r="H15" s="30" t="inlineStr">
        <is>
          <t>No</t>
        </is>
      </c>
      <c r="I15" s="30" t="inlineStr">
        <is>
          <t>Yes</t>
        </is>
      </c>
      <c r="J15" s="20">
        <f>IF(A15="","",IF(I15="","Check status",IF(COUNTIF($A$12:$A$111,A15)&gt;1,"Check duplicate ID",IF(I15&lt;&gt;"Yes","Inactive",IFERROR(IF(OR(B15="",C15="",D15="",E15="",F15="",G15="",H15="",D15&lt;C15),"Check inputs",IF(COUNTIFS($C$12:$C$111,"&lt;="&amp;D15,$D$12:$D$111,"&gt;="&amp;C15,$I$12:$I$111,"Yes")&gt;1,"Check overlap","OK")),"Check inputs")))))</f>
        <v/>
      </c>
    </row>
    <row r="16">
      <c r="A16" s="24" t="inlineStr">
        <is>
          <t>FIC-RULE-005</t>
        </is>
      </c>
      <c r="B16" s="24" t="inlineStr">
        <is>
          <t>Sample January weekend</t>
        </is>
      </c>
      <c r="C16" s="36" t="n">
        <v>46402</v>
      </c>
      <c r="D16" s="36" t="n">
        <v>46405</v>
      </c>
      <c r="E16" s="26" t="n">
        <v>22</v>
      </c>
      <c r="F16" s="26" t="n">
        <v>10</v>
      </c>
      <c r="G16" s="26" t="n">
        <v>2</v>
      </c>
      <c r="H16" s="30" t="inlineStr">
        <is>
          <t>No</t>
        </is>
      </c>
      <c r="I16" s="30" t="inlineStr">
        <is>
          <t>Yes</t>
        </is>
      </c>
      <c r="J16" s="22">
        <f>IF(A16="","",IF(I16="","Check status",IF(COUNTIF($A$12:$A$111,A16)&gt;1,"Check duplicate ID",IF(I16&lt;&gt;"Yes","Inactive",IFERROR(IF(OR(B16="",C16="",D16="",E16="",F16="",G16="",H16="",D16&lt;C16),"Check inputs",IF(COUNTIFS($C$12:$C$111,"&lt;="&amp;D16,$D$12:$D$111,"&gt;="&amp;C16,$I$12:$I$111,"Yes")&gt;1,"Check overlap","OK")),"Check inputs")))))</f>
        <v/>
      </c>
    </row>
    <row r="17">
      <c r="A17" s="24" t="inlineStr">
        <is>
          <t>FIC-RULE-006</t>
        </is>
      </c>
      <c r="B17" s="24" t="inlineStr">
        <is>
          <t>Sample February weekend</t>
        </is>
      </c>
      <c r="C17" s="36" t="n">
        <v>46430</v>
      </c>
      <c r="D17" s="36" t="n">
        <v>46433</v>
      </c>
      <c r="E17" s="26" t="n">
        <v>22</v>
      </c>
      <c r="F17" s="26" t="n">
        <v>10</v>
      </c>
      <c r="G17" s="26" t="n">
        <v>2</v>
      </c>
      <c r="H17" s="30" t="inlineStr">
        <is>
          <t>No</t>
        </is>
      </c>
      <c r="I17" s="30" t="inlineStr">
        <is>
          <t>Yes</t>
        </is>
      </c>
      <c r="J17" s="20">
        <f>IF(A17="","",IF(I17="","Check status",IF(COUNTIF($A$12:$A$111,A17)&gt;1,"Check duplicate ID",IF(I17&lt;&gt;"Yes","Inactive",IFERROR(IF(OR(B17="",C17="",D17="",E17="",F17="",G17="",H17="",D17&lt;C17),"Check inputs",IF(COUNTIFS($C$12:$C$111,"&lt;="&amp;D17,$D$12:$D$111,"&gt;="&amp;C17,$I$12:$I$111,"Yes")&gt;1,"Check overlap","OK")),"Check inputs")))))</f>
        <v/>
      </c>
    </row>
    <row r="18">
      <c r="A18" s="24" t="inlineStr">
        <is>
          <t>FIC-RULE-007</t>
        </is>
      </c>
      <c r="B18" s="24" t="inlineStr">
        <is>
          <t>Sample spring break opening</t>
        </is>
      </c>
      <c r="C18" s="36" t="n">
        <v>46451</v>
      </c>
      <c r="D18" s="36" t="n">
        <v>46455</v>
      </c>
      <c r="E18" s="26" t="n">
        <v>20</v>
      </c>
      <c r="F18" s="26" t="n">
        <v>8</v>
      </c>
      <c r="G18" s="26" t="n">
        <v>3</v>
      </c>
      <c r="H18" s="30" t="inlineStr">
        <is>
          <t>No</t>
        </is>
      </c>
      <c r="I18" s="30" t="inlineStr">
        <is>
          <t>Yes</t>
        </is>
      </c>
      <c r="J18" s="22">
        <f>IF(A18="","",IF(I18="","Check status",IF(COUNTIF($A$12:$A$111,A18)&gt;1,"Check duplicate ID",IF(I18&lt;&gt;"Yes","Inactive",IFERROR(IF(OR(B18="",C18="",D18="",E18="",F18="",G18="",H18="",D18&lt;C18),"Check inputs",IF(COUNTIFS($C$12:$C$111,"&lt;="&amp;D18,$D$12:$D$111,"&gt;="&amp;C18,$I$12:$I$111,"Yes")&gt;1,"Check overlap","OK")),"Check inputs")))))</f>
        <v/>
      </c>
    </row>
    <row r="19">
      <c r="A19" s="24" t="inlineStr">
        <is>
          <t>FIC-RULE-008</t>
        </is>
      </c>
      <c r="B19" s="24" t="inlineStr">
        <is>
          <t>Sample spring break peak</t>
        </is>
      </c>
      <c r="C19" s="36" t="n">
        <v>46456</v>
      </c>
      <c r="D19" s="36" t="n">
        <v>46461</v>
      </c>
      <c r="E19" s="26" t="n">
        <v>18</v>
      </c>
      <c r="F19" s="26" t="n">
        <v>8</v>
      </c>
      <c r="G19" s="26" t="n">
        <v>3</v>
      </c>
      <c r="H19" s="30" t="inlineStr">
        <is>
          <t>No</t>
        </is>
      </c>
      <c r="I19" s="30" t="inlineStr">
        <is>
          <t>Yes</t>
        </is>
      </c>
      <c r="J19" s="20">
        <f>IF(A19="","",IF(I19="","Check status",IF(COUNTIF($A$12:$A$111,A19)&gt;1,"Check duplicate ID",IF(I19&lt;&gt;"Yes","Inactive",IFERROR(IF(OR(B19="",C19="",D19="",E19="",F19="",G19="",H19="",D19&lt;C19),"Check inputs",IF(COUNTIFS($C$12:$C$111,"&lt;="&amp;D19,$D$12:$D$111,"&gt;="&amp;C19,$I$12:$I$111,"Yes")&gt;1,"Check overlap","OK")),"Check inputs")))))</f>
        <v/>
      </c>
    </row>
    <row r="20">
      <c r="A20" s="24" t="n"/>
      <c r="B20" s="24" t="n"/>
      <c r="C20" s="36" t="n"/>
      <c r="D20" s="36" t="n"/>
      <c r="E20" s="26" t="n"/>
      <c r="F20" s="26" t="n"/>
      <c r="G20" s="26" t="n"/>
      <c r="H20" s="30" t="n"/>
      <c r="I20" s="30" t="n"/>
      <c r="J20" s="22">
        <f>IF(A20="","",IF(I20="","Check status",IF(COUNTIF($A$12:$A$111,A20)&gt;1,"Check duplicate ID",IF(I20&lt;&gt;"Yes","Inactive",IFERROR(IF(OR(B20="",C20="",D20="",E20="",F20="",G20="",H20="",D20&lt;C20),"Check inputs",IF(COUNTIFS($C$12:$C$111,"&lt;="&amp;D20,$D$12:$D$111,"&gt;="&amp;C20,$I$12:$I$111,"Yes")&gt;1,"Check overlap","OK")),"Check inputs")))))</f>
        <v/>
      </c>
    </row>
    <row r="21">
      <c r="A21" s="24" t="n"/>
      <c r="B21" s="24" t="n"/>
      <c r="C21" s="36" t="n"/>
      <c r="D21" s="36" t="n"/>
      <c r="E21" s="26" t="n"/>
      <c r="F21" s="26" t="n"/>
      <c r="G21" s="26" t="n"/>
      <c r="H21" s="30" t="n"/>
      <c r="I21" s="30" t="n"/>
      <c r="J21" s="20">
        <f>IF(A21="","",IF(I21="","Check status",IF(COUNTIF($A$12:$A$111,A21)&gt;1,"Check duplicate ID",IF(I21&lt;&gt;"Yes","Inactive",IFERROR(IF(OR(B21="",C21="",D21="",E21="",F21="",G21="",H21="",D21&lt;C21),"Check inputs",IF(COUNTIFS($C$12:$C$111,"&lt;="&amp;D21,$D$12:$D$111,"&gt;="&amp;C21,$I$12:$I$111,"Yes")&gt;1,"Check overlap","OK")),"Check inputs")))))</f>
        <v/>
      </c>
    </row>
    <row r="22">
      <c r="A22" s="24" t="n"/>
      <c r="B22" s="24" t="n"/>
      <c r="C22" s="36" t="n"/>
      <c r="D22" s="36" t="n"/>
      <c r="E22" s="26" t="n"/>
      <c r="F22" s="26" t="n"/>
      <c r="G22" s="26" t="n"/>
      <c r="H22" s="30" t="n"/>
      <c r="I22" s="30" t="n"/>
      <c r="J22" s="22">
        <f>IF(A22="","",IF(I22="","Check status",IF(COUNTIF($A$12:$A$111,A22)&gt;1,"Check duplicate ID",IF(I22&lt;&gt;"Yes","Inactive",IFERROR(IF(OR(B22="",C22="",D22="",E22="",F22="",G22="",H22="",D22&lt;C22),"Check inputs",IF(COUNTIFS($C$12:$C$111,"&lt;="&amp;D22,$D$12:$D$111,"&gt;="&amp;C22,$I$12:$I$111,"Yes")&gt;1,"Check overlap","OK")),"Check inputs")))))</f>
        <v/>
      </c>
    </row>
    <row r="23">
      <c r="A23" s="24" t="n"/>
      <c r="B23" s="24" t="n"/>
      <c r="C23" s="36" t="n"/>
      <c r="D23" s="36" t="n"/>
      <c r="E23" s="26" t="n"/>
      <c r="F23" s="26" t="n"/>
      <c r="G23" s="26" t="n"/>
      <c r="H23" s="30" t="n"/>
      <c r="I23" s="30" t="n"/>
      <c r="J23" s="20">
        <f>IF(A23="","",IF(I23="","Check status",IF(COUNTIF($A$12:$A$111,A23)&gt;1,"Check duplicate ID",IF(I23&lt;&gt;"Yes","Inactive",IFERROR(IF(OR(B23="",C23="",D23="",E23="",F23="",G23="",H23="",D23&lt;C23),"Check inputs",IF(COUNTIFS($C$12:$C$111,"&lt;="&amp;D23,$D$12:$D$111,"&gt;="&amp;C23,$I$12:$I$111,"Yes")&gt;1,"Check overlap","OK")),"Check inputs")))))</f>
        <v/>
      </c>
    </row>
    <row r="24">
      <c r="A24" s="24" t="n"/>
      <c r="B24" s="24" t="n"/>
      <c r="C24" s="36" t="n"/>
      <c r="D24" s="36" t="n"/>
      <c r="E24" s="26" t="n"/>
      <c r="F24" s="26" t="n"/>
      <c r="G24" s="26" t="n"/>
      <c r="H24" s="30" t="n"/>
      <c r="I24" s="30" t="n"/>
      <c r="J24" s="22">
        <f>IF(A24="","",IF(I24="","Check status",IF(COUNTIF($A$12:$A$111,A24)&gt;1,"Check duplicate ID",IF(I24&lt;&gt;"Yes","Inactive",IFERROR(IF(OR(B24="",C24="",D24="",E24="",F24="",G24="",H24="",D24&lt;C24),"Check inputs",IF(COUNTIFS($C$12:$C$111,"&lt;="&amp;D24,$D$12:$D$111,"&gt;="&amp;C24,$I$12:$I$111,"Yes")&gt;1,"Check overlap","OK")),"Check inputs")))))</f>
        <v/>
      </c>
    </row>
    <row r="25">
      <c r="A25" s="24" t="n"/>
      <c r="B25" s="24" t="n"/>
      <c r="C25" s="36" t="n"/>
      <c r="D25" s="36" t="n"/>
      <c r="E25" s="26" t="n"/>
      <c r="F25" s="26" t="n"/>
      <c r="G25" s="26" t="n"/>
      <c r="H25" s="30" t="n"/>
      <c r="I25" s="30" t="n"/>
      <c r="J25" s="20">
        <f>IF(A25="","",IF(I25="","Check status",IF(COUNTIF($A$12:$A$111,A25)&gt;1,"Check duplicate ID",IF(I25&lt;&gt;"Yes","Inactive",IFERROR(IF(OR(B25="",C25="",D25="",E25="",F25="",G25="",H25="",D25&lt;C25),"Check inputs",IF(COUNTIFS($C$12:$C$111,"&lt;="&amp;D25,$D$12:$D$111,"&gt;="&amp;C25,$I$12:$I$111,"Yes")&gt;1,"Check overlap","OK")),"Check inputs")))))</f>
        <v/>
      </c>
    </row>
    <row r="26">
      <c r="A26" s="24" t="n"/>
      <c r="B26" s="24" t="n"/>
      <c r="C26" s="36" t="n"/>
      <c r="D26" s="36" t="n"/>
      <c r="E26" s="26" t="n"/>
      <c r="F26" s="26" t="n"/>
      <c r="G26" s="26" t="n"/>
      <c r="H26" s="30" t="n"/>
      <c r="I26" s="30" t="n"/>
      <c r="J26" s="22">
        <f>IF(A26="","",IF(I26="","Check status",IF(COUNTIF($A$12:$A$111,A26)&gt;1,"Check duplicate ID",IF(I26&lt;&gt;"Yes","Inactive",IFERROR(IF(OR(B26="",C26="",D26="",E26="",F26="",G26="",H26="",D26&lt;C26),"Check inputs",IF(COUNTIFS($C$12:$C$111,"&lt;="&amp;D26,$D$12:$D$111,"&gt;="&amp;C26,$I$12:$I$111,"Yes")&gt;1,"Check overlap","OK")),"Check inputs")))))</f>
        <v/>
      </c>
    </row>
    <row r="27">
      <c r="A27" s="24" t="n"/>
      <c r="B27" s="24" t="n"/>
      <c r="C27" s="36" t="n"/>
      <c r="D27" s="36" t="n"/>
      <c r="E27" s="26" t="n"/>
      <c r="F27" s="26" t="n"/>
      <c r="G27" s="26" t="n"/>
      <c r="H27" s="30" t="n"/>
      <c r="I27" s="30" t="n"/>
      <c r="J27" s="20">
        <f>IF(A27="","",IF(I27="","Check status",IF(COUNTIF($A$12:$A$111,A27)&gt;1,"Check duplicate ID",IF(I27&lt;&gt;"Yes","Inactive",IFERROR(IF(OR(B27="",C27="",D27="",E27="",F27="",G27="",H27="",D27&lt;C27),"Check inputs",IF(COUNTIFS($C$12:$C$111,"&lt;="&amp;D27,$D$12:$D$111,"&gt;="&amp;C27,$I$12:$I$111,"Yes")&gt;1,"Check overlap","OK")),"Check inputs")))))</f>
        <v/>
      </c>
    </row>
    <row r="28">
      <c r="A28" s="24" t="n"/>
      <c r="B28" s="24" t="n"/>
      <c r="C28" s="36" t="n"/>
      <c r="D28" s="36" t="n"/>
      <c r="E28" s="26" t="n"/>
      <c r="F28" s="26" t="n"/>
      <c r="G28" s="26" t="n"/>
      <c r="H28" s="30" t="n"/>
      <c r="I28" s="30" t="n"/>
      <c r="J28" s="22">
        <f>IF(A28="","",IF(I28="","Check status",IF(COUNTIF($A$12:$A$111,A28)&gt;1,"Check duplicate ID",IF(I28&lt;&gt;"Yes","Inactive",IFERROR(IF(OR(B28="",C28="",D28="",E28="",F28="",G28="",H28="",D28&lt;C28),"Check inputs",IF(COUNTIFS($C$12:$C$111,"&lt;="&amp;D28,$D$12:$D$111,"&gt;="&amp;C28,$I$12:$I$111,"Yes")&gt;1,"Check overlap","OK")),"Check inputs")))))</f>
        <v/>
      </c>
    </row>
    <row r="29">
      <c r="A29" s="24" t="n"/>
      <c r="B29" s="24" t="n"/>
      <c r="C29" s="36" t="n"/>
      <c r="D29" s="36" t="n"/>
      <c r="E29" s="26" t="n"/>
      <c r="F29" s="26" t="n"/>
      <c r="G29" s="26" t="n"/>
      <c r="H29" s="30" t="n"/>
      <c r="I29" s="30" t="n"/>
      <c r="J29" s="20">
        <f>IF(A29="","",IF(I29="","Check status",IF(COUNTIF($A$12:$A$111,A29)&gt;1,"Check duplicate ID",IF(I29&lt;&gt;"Yes","Inactive",IFERROR(IF(OR(B29="",C29="",D29="",E29="",F29="",G29="",H29="",D29&lt;C29),"Check inputs",IF(COUNTIFS($C$12:$C$111,"&lt;="&amp;D29,$D$12:$D$111,"&gt;="&amp;C29,$I$12:$I$111,"Yes")&gt;1,"Check overlap","OK")),"Check inputs")))))</f>
        <v/>
      </c>
    </row>
    <row r="30">
      <c r="A30" s="24" t="n"/>
      <c r="B30" s="24" t="n"/>
      <c r="C30" s="36" t="n"/>
      <c r="D30" s="36" t="n"/>
      <c r="E30" s="26" t="n"/>
      <c r="F30" s="26" t="n"/>
      <c r="G30" s="26" t="n"/>
      <c r="H30" s="30" t="n"/>
      <c r="I30" s="30" t="n"/>
      <c r="J30" s="22">
        <f>IF(A30="","",IF(I30="","Check status",IF(COUNTIF($A$12:$A$111,A30)&gt;1,"Check duplicate ID",IF(I30&lt;&gt;"Yes","Inactive",IFERROR(IF(OR(B30="",C30="",D30="",E30="",F30="",G30="",H30="",D30&lt;C30),"Check inputs",IF(COUNTIFS($C$12:$C$111,"&lt;="&amp;D30,$D$12:$D$111,"&gt;="&amp;C30,$I$12:$I$111,"Yes")&gt;1,"Check overlap","OK")),"Check inputs")))))</f>
        <v/>
      </c>
    </row>
    <row r="31">
      <c r="A31" s="24" t="n"/>
      <c r="B31" s="24" t="n"/>
      <c r="C31" s="36" t="n"/>
      <c r="D31" s="36" t="n"/>
      <c r="E31" s="26" t="n"/>
      <c r="F31" s="26" t="n"/>
      <c r="G31" s="26" t="n"/>
      <c r="H31" s="30" t="n"/>
      <c r="I31" s="30" t="n"/>
      <c r="J31" s="20">
        <f>IF(A31="","",IF(I31="","Check status",IF(COUNTIF($A$12:$A$111,A31)&gt;1,"Check duplicate ID",IF(I31&lt;&gt;"Yes","Inactive",IFERROR(IF(OR(B31="",C31="",D31="",E31="",F31="",G31="",H31="",D31&lt;C31),"Check inputs",IF(COUNTIFS($C$12:$C$111,"&lt;="&amp;D31,$D$12:$D$111,"&gt;="&amp;C31,$I$12:$I$111,"Yes")&gt;1,"Check overlap","OK")),"Check inputs")))))</f>
        <v/>
      </c>
    </row>
    <row r="32">
      <c r="A32" s="24" t="n"/>
      <c r="B32" s="24" t="n"/>
      <c r="C32" s="36" t="n"/>
      <c r="D32" s="36" t="n"/>
      <c r="E32" s="26" t="n"/>
      <c r="F32" s="26" t="n"/>
      <c r="G32" s="26" t="n"/>
      <c r="H32" s="30" t="n"/>
      <c r="I32" s="30" t="n"/>
      <c r="J32" s="22">
        <f>IF(A32="","",IF(I32="","Check status",IF(COUNTIF($A$12:$A$111,A32)&gt;1,"Check duplicate ID",IF(I32&lt;&gt;"Yes","Inactive",IFERROR(IF(OR(B32="",C32="",D32="",E32="",F32="",G32="",H32="",D32&lt;C32),"Check inputs",IF(COUNTIFS($C$12:$C$111,"&lt;="&amp;D32,$D$12:$D$111,"&gt;="&amp;C32,$I$12:$I$111,"Yes")&gt;1,"Check overlap","OK")),"Check inputs")))))</f>
        <v/>
      </c>
    </row>
    <row r="33">
      <c r="A33" s="24" t="n"/>
      <c r="B33" s="24" t="n"/>
      <c r="C33" s="36" t="n"/>
      <c r="D33" s="36" t="n"/>
      <c r="E33" s="26" t="n"/>
      <c r="F33" s="26" t="n"/>
      <c r="G33" s="26" t="n"/>
      <c r="H33" s="30" t="n"/>
      <c r="I33" s="30" t="n"/>
      <c r="J33" s="20">
        <f>IF(A33="","",IF(I33="","Check status",IF(COUNTIF($A$12:$A$111,A33)&gt;1,"Check duplicate ID",IF(I33&lt;&gt;"Yes","Inactive",IFERROR(IF(OR(B33="",C33="",D33="",E33="",F33="",G33="",H33="",D33&lt;C33),"Check inputs",IF(COUNTIFS($C$12:$C$111,"&lt;="&amp;D33,$D$12:$D$111,"&gt;="&amp;C33,$I$12:$I$111,"Yes")&gt;1,"Check overlap","OK")),"Check inputs")))))</f>
        <v/>
      </c>
    </row>
    <row r="34">
      <c r="A34" s="24" t="n"/>
      <c r="B34" s="24" t="n"/>
      <c r="C34" s="36" t="n"/>
      <c r="D34" s="36" t="n"/>
      <c r="E34" s="26" t="n"/>
      <c r="F34" s="26" t="n"/>
      <c r="G34" s="26" t="n"/>
      <c r="H34" s="30" t="n"/>
      <c r="I34" s="30" t="n"/>
      <c r="J34" s="22">
        <f>IF(A34="","",IF(I34="","Check status",IF(COUNTIF($A$12:$A$111,A34)&gt;1,"Check duplicate ID",IF(I34&lt;&gt;"Yes","Inactive",IFERROR(IF(OR(B34="",C34="",D34="",E34="",F34="",G34="",H34="",D34&lt;C34),"Check inputs",IF(COUNTIFS($C$12:$C$111,"&lt;="&amp;D34,$D$12:$D$111,"&gt;="&amp;C34,$I$12:$I$111,"Yes")&gt;1,"Check overlap","OK")),"Check inputs")))))</f>
        <v/>
      </c>
    </row>
    <row r="35">
      <c r="A35" s="24" t="n"/>
      <c r="B35" s="24" t="n"/>
      <c r="C35" s="36" t="n"/>
      <c r="D35" s="36" t="n"/>
      <c r="E35" s="26" t="n"/>
      <c r="F35" s="26" t="n"/>
      <c r="G35" s="26" t="n"/>
      <c r="H35" s="30" t="n"/>
      <c r="I35" s="30" t="n"/>
      <c r="J35" s="20">
        <f>IF(A35="","",IF(I35="","Check status",IF(COUNTIF($A$12:$A$111,A35)&gt;1,"Check duplicate ID",IF(I35&lt;&gt;"Yes","Inactive",IFERROR(IF(OR(B35="",C35="",D35="",E35="",F35="",G35="",H35="",D35&lt;C35),"Check inputs",IF(COUNTIFS($C$12:$C$111,"&lt;="&amp;D35,$D$12:$D$111,"&gt;="&amp;C35,$I$12:$I$111,"Yes")&gt;1,"Check overlap","OK")),"Check inputs")))))</f>
        <v/>
      </c>
    </row>
    <row r="36">
      <c r="A36" s="24" t="n"/>
      <c r="B36" s="24" t="n"/>
      <c r="C36" s="36" t="n"/>
      <c r="D36" s="36" t="n"/>
      <c r="E36" s="26" t="n"/>
      <c r="F36" s="26" t="n"/>
      <c r="G36" s="26" t="n"/>
      <c r="H36" s="30" t="n"/>
      <c r="I36" s="30" t="n"/>
      <c r="J36" s="22">
        <f>IF(A36="","",IF(I36="","Check status",IF(COUNTIF($A$12:$A$111,A36)&gt;1,"Check duplicate ID",IF(I36&lt;&gt;"Yes","Inactive",IFERROR(IF(OR(B36="",C36="",D36="",E36="",F36="",G36="",H36="",D36&lt;C36),"Check inputs",IF(COUNTIFS($C$12:$C$111,"&lt;="&amp;D36,$D$12:$D$111,"&gt;="&amp;C36,$I$12:$I$111,"Yes")&gt;1,"Check overlap","OK")),"Check inputs")))))</f>
        <v/>
      </c>
    </row>
    <row r="37">
      <c r="A37" s="24" t="n"/>
      <c r="B37" s="24" t="n"/>
      <c r="C37" s="36" t="n"/>
      <c r="D37" s="36" t="n"/>
      <c r="E37" s="26" t="n"/>
      <c r="F37" s="26" t="n"/>
      <c r="G37" s="26" t="n"/>
      <c r="H37" s="30" t="n"/>
      <c r="I37" s="30" t="n"/>
      <c r="J37" s="20">
        <f>IF(A37="","",IF(I37="","Check status",IF(COUNTIF($A$12:$A$111,A37)&gt;1,"Check duplicate ID",IF(I37&lt;&gt;"Yes","Inactive",IFERROR(IF(OR(B37="",C37="",D37="",E37="",F37="",G37="",H37="",D37&lt;C37),"Check inputs",IF(COUNTIFS($C$12:$C$111,"&lt;="&amp;D37,$D$12:$D$111,"&gt;="&amp;C37,$I$12:$I$111,"Yes")&gt;1,"Check overlap","OK")),"Check inputs")))))</f>
        <v/>
      </c>
    </row>
    <row r="38">
      <c r="A38" s="24" t="n"/>
      <c r="B38" s="24" t="n"/>
      <c r="C38" s="36" t="n"/>
      <c r="D38" s="36" t="n"/>
      <c r="E38" s="26" t="n"/>
      <c r="F38" s="26" t="n"/>
      <c r="G38" s="26" t="n"/>
      <c r="H38" s="30" t="n"/>
      <c r="I38" s="30" t="n"/>
      <c r="J38" s="22">
        <f>IF(A38="","",IF(I38="","Check status",IF(COUNTIF($A$12:$A$111,A38)&gt;1,"Check duplicate ID",IF(I38&lt;&gt;"Yes","Inactive",IFERROR(IF(OR(B38="",C38="",D38="",E38="",F38="",G38="",H38="",D38&lt;C38),"Check inputs",IF(COUNTIFS($C$12:$C$111,"&lt;="&amp;D38,$D$12:$D$111,"&gt;="&amp;C38,$I$12:$I$111,"Yes")&gt;1,"Check overlap","OK")),"Check inputs")))))</f>
        <v/>
      </c>
    </row>
    <row r="39">
      <c r="A39" s="24" t="n"/>
      <c r="B39" s="24" t="n"/>
      <c r="C39" s="36" t="n"/>
      <c r="D39" s="36" t="n"/>
      <c r="E39" s="26" t="n"/>
      <c r="F39" s="26" t="n"/>
      <c r="G39" s="26" t="n"/>
      <c r="H39" s="30" t="n"/>
      <c r="I39" s="30" t="n"/>
      <c r="J39" s="20">
        <f>IF(A39="","",IF(I39="","Check status",IF(COUNTIF($A$12:$A$111,A39)&gt;1,"Check duplicate ID",IF(I39&lt;&gt;"Yes","Inactive",IFERROR(IF(OR(B39="",C39="",D39="",E39="",F39="",G39="",H39="",D39&lt;C39),"Check inputs",IF(COUNTIFS($C$12:$C$111,"&lt;="&amp;D39,$D$12:$D$111,"&gt;="&amp;C39,$I$12:$I$111,"Yes")&gt;1,"Check overlap","OK")),"Check inputs")))))</f>
        <v/>
      </c>
    </row>
    <row r="40">
      <c r="A40" s="24" t="n"/>
      <c r="B40" s="24" t="n"/>
      <c r="C40" s="36" t="n"/>
      <c r="D40" s="36" t="n"/>
      <c r="E40" s="26" t="n"/>
      <c r="F40" s="26" t="n"/>
      <c r="G40" s="26" t="n"/>
      <c r="H40" s="30" t="n"/>
      <c r="I40" s="30" t="n"/>
      <c r="J40" s="22">
        <f>IF(A40="","",IF(I40="","Check status",IF(COUNTIF($A$12:$A$111,A40)&gt;1,"Check duplicate ID",IF(I40&lt;&gt;"Yes","Inactive",IFERROR(IF(OR(B40="",C40="",D40="",E40="",F40="",G40="",H40="",D40&lt;C40),"Check inputs",IF(COUNTIFS($C$12:$C$111,"&lt;="&amp;D40,$D$12:$D$111,"&gt;="&amp;C40,$I$12:$I$111,"Yes")&gt;1,"Check overlap","OK")),"Check inputs")))))</f>
        <v/>
      </c>
    </row>
    <row r="41">
      <c r="A41" s="24" t="n"/>
      <c r="B41" s="24" t="n"/>
      <c r="C41" s="36" t="n"/>
      <c r="D41" s="36" t="n"/>
      <c r="E41" s="26" t="n"/>
      <c r="F41" s="26" t="n"/>
      <c r="G41" s="26" t="n"/>
      <c r="H41" s="30" t="n"/>
      <c r="I41" s="30" t="n"/>
      <c r="J41" s="20">
        <f>IF(A41="","",IF(I41="","Check status",IF(COUNTIF($A$12:$A$111,A41)&gt;1,"Check duplicate ID",IF(I41&lt;&gt;"Yes","Inactive",IFERROR(IF(OR(B41="",C41="",D41="",E41="",F41="",G41="",H41="",D41&lt;C41),"Check inputs",IF(COUNTIFS($C$12:$C$111,"&lt;="&amp;D41,$D$12:$D$111,"&gt;="&amp;C41,$I$12:$I$111,"Yes")&gt;1,"Check overlap","OK")),"Check inputs")))))</f>
        <v/>
      </c>
    </row>
    <row r="42">
      <c r="A42" s="24" t="n"/>
      <c r="B42" s="24" t="n"/>
      <c r="C42" s="36" t="n"/>
      <c r="D42" s="36" t="n"/>
      <c r="E42" s="26" t="n"/>
      <c r="F42" s="26" t="n"/>
      <c r="G42" s="26" t="n"/>
      <c r="H42" s="30" t="n"/>
      <c r="I42" s="30" t="n"/>
      <c r="J42" s="22">
        <f>IF(A42="","",IF(I42="","Check status",IF(COUNTIF($A$12:$A$111,A42)&gt;1,"Check duplicate ID",IF(I42&lt;&gt;"Yes","Inactive",IFERROR(IF(OR(B42="",C42="",D42="",E42="",F42="",G42="",H42="",D42&lt;C42),"Check inputs",IF(COUNTIFS($C$12:$C$111,"&lt;="&amp;D42,$D$12:$D$111,"&gt;="&amp;C42,$I$12:$I$111,"Yes")&gt;1,"Check overlap","OK")),"Check inputs")))))</f>
        <v/>
      </c>
    </row>
    <row r="43">
      <c r="A43" s="24" t="n"/>
      <c r="B43" s="24" t="n"/>
      <c r="C43" s="36" t="n"/>
      <c r="D43" s="36" t="n"/>
      <c r="E43" s="26" t="n"/>
      <c r="F43" s="26" t="n"/>
      <c r="G43" s="26" t="n"/>
      <c r="H43" s="30" t="n"/>
      <c r="I43" s="30" t="n"/>
      <c r="J43" s="20">
        <f>IF(A43="","",IF(I43="","Check status",IF(COUNTIF($A$12:$A$111,A43)&gt;1,"Check duplicate ID",IF(I43&lt;&gt;"Yes","Inactive",IFERROR(IF(OR(B43="",C43="",D43="",E43="",F43="",G43="",H43="",D43&lt;C43),"Check inputs",IF(COUNTIFS($C$12:$C$111,"&lt;="&amp;D43,$D$12:$D$111,"&gt;="&amp;C43,$I$12:$I$111,"Yes")&gt;1,"Check overlap","OK")),"Check inputs")))))</f>
        <v/>
      </c>
    </row>
    <row r="44">
      <c r="A44" s="24" t="n"/>
      <c r="B44" s="24" t="n"/>
      <c r="C44" s="36" t="n"/>
      <c r="D44" s="36" t="n"/>
      <c r="E44" s="26" t="n"/>
      <c r="F44" s="26" t="n"/>
      <c r="G44" s="26" t="n"/>
      <c r="H44" s="30" t="n"/>
      <c r="I44" s="30" t="n"/>
      <c r="J44" s="22">
        <f>IF(A44="","",IF(I44="","Check status",IF(COUNTIF($A$12:$A$111,A44)&gt;1,"Check duplicate ID",IF(I44&lt;&gt;"Yes","Inactive",IFERROR(IF(OR(B44="",C44="",D44="",E44="",F44="",G44="",H44="",D44&lt;C44),"Check inputs",IF(COUNTIFS($C$12:$C$111,"&lt;="&amp;D44,$D$12:$D$111,"&gt;="&amp;C44,$I$12:$I$111,"Yes")&gt;1,"Check overlap","OK")),"Check inputs")))))</f>
        <v/>
      </c>
    </row>
    <row r="45">
      <c r="A45" s="24" t="n"/>
      <c r="B45" s="24" t="n"/>
      <c r="C45" s="36" t="n"/>
      <c r="D45" s="36" t="n"/>
      <c r="E45" s="26" t="n"/>
      <c r="F45" s="26" t="n"/>
      <c r="G45" s="26" t="n"/>
      <c r="H45" s="30" t="n"/>
      <c r="I45" s="30" t="n"/>
      <c r="J45" s="20">
        <f>IF(A45="","",IF(I45="","Check status",IF(COUNTIF($A$12:$A$111,A45)&gt;1,"Check duplicate ID",IF(I45&lt;&gt;"Yes","Inactive",IFERROR(IF(OR(B45="",C45="",D45="",E45="",F45="",G45="",H45="",D45&lt;C45),"Check inputs",IF(COUNTIFS($C$12:$C$111,"&lt;="&amp;D45,$D$12:$D$111,"&gt;="&amp;C45,$I$12:$I$111,"Yes")&gt;1,"Check overlap","OK")),"Check inputs")))))</f>
        <v/>
      </c>
    </row>
    <row r="46">
      <c r="A46" s="24" t="n"/>
      <c r="B46" s="24" t="n"/>
      <c r="C46" s="36" t="n"/>
      <c r="D46" s="36" t="n"/>
      <c r="E46" s="26" t="n"/>
      <c r="F46" s="26" t="n"/>
      <c r="G46" s="26" t="n"/>
      <c r="H46" s="30" t="n"/>
      <c r="I46" s="30" t="n"/>
      <c r="J46" s="22">
        <f>IF(A46="","",IF(I46="","Check status",IF(COUNTIF($A$12:$A$111,A46)&gt;1,"Check duplicate ID",IF(I46&lt;&gt;"Yes","Inactive",IFERROR(IF(OR(B46="",C46="",D46="",E46="",F46="",G46="",H46="",D46&lt;C46),"Check inputs",IF(COUNTIFS($C$12:$C$111,"&lt;="&amp;D46,$D$12:$D$111,"&gt;="&amp;C46,$I$12:$I$111,"Yes")&gt;1,"Check overlap","OK")),"Check inputs")))))</f>
        <v/>
      </c>
    </row>
    <row r="47">
      <c r="A47" s="24" t="n"/>
      <c r="B47" s="24" t="n"/>
      <c r="C47" s="36" t="n"/>
      <c r="D47" s="36" t="n"/>
      <c r="E47" s="26" t="n"/>
      <c r="F47" s="26" t="n"/>
      <c r="G47" s="26" t="n"/>
      <c r="H47" s="30" t="n"/>
      <c r="I47" s="30" t="n"/>
      <c r="J47" s="20">
        <f>IF(A47="","",IF(I47="","Check status",IF(COUNTIF($A$12:$A$111,A47)&gt;1,"Check duplicate ID",IF(I47&lt;&gt;"Yes","Inactive",IFERROR(IF(OR(B47="",C47="",D47="",E47="",F47="",G47="",H47="",D47&lt;C47),"Check inputs",IF(COUNTIFS($C$12:$C$111,"&lt;="&amp;D47,$D$12:$D$111,"&gt;="&amp;C47,$I$12:$I$111,"Yes")&gt;1,"Check overlap","OK")),"Check inputs")))))</f>
        <v/>
      </c>
    </row>
    <row r="48">
      <c r="A48" s="24" t="n"/>
      <c r="B48" s="24" t="n"/>
      <c r="C48" s="36" t="n"/>
      <c r="D48" s="36" t="n"/>
      <c r="E48" s="26" t="n"/>
      <c r="F48" s="26" t="n"/>
      <c r="G48" s="26" t="n"/>
      <c r="H48" s="30" t="n"/>
      <c r="I48" s="30" t="n"/>
      <c r="J48" s="22">
        <f>IF(A48="","",IF(I48="","Check status",IF(COUNTIF($A$12:$A$111,A48)&gt;1,"Check duplicate ID",IF(I48&lt;&gt;"Yes","Inactive",IFERROR(IF(OR(B48="",C48="",D48="",E48="",F48="",G48="",H48="",D48&lt;C48),"Check inputs",IF(COUNTIFS($C$12:$C$111,"&lt;="&amp;D48,$D$12:$D$111,"&gt;="&amp;C48,$I$12:$I$111,"Yes")&gt;1,"Check overlap","OK")),"Check inputs")))))</f>
        <v/>
      </c>
    </row>
    <row r="49">
      <c r="A49" s="24" t="n"/>
      <c r="B49" s="24" t="n"/>
      <c r="C49" s="36" t="n"/>
      <c r="D49" s="36" t="n"/>
      <c r="E49" s="26" t="n"/>
      <c r="F49" s="26" t="n"/>
      <c r="G49" s="26" t="n"/>
      <c r="H49" s="30" t="n"/>
      <c r="I49" s="30" t="n"/>
      <c r="J49" s="20">
        <f>IF(A49="","",IF(I49="","Check status",IF(COUNTIF($A$12:$A$111,A49)&gt;1,"Check duplicate ID",IF(I49&lt;&gt;"Yes","Inactive",IFERROR(IF(OR(B49="",C49="",D49="",E49="",F49="",G49="",H49="",D49&lt;C49),"Check inputs",IF(COUNTIFS($C$12:$C$111,"&lt;="&amp;D49,$D$12:$D$111,"&gt;="&amp;C49,$I$12:$I$111,"Yes")&gt;1,"Check overlap","OK")),"Check inputs")))))</f>
        <v/>
      </c>
    </row>
    <row r="50">
      <c r="A50" s="24" t="n"/>
      <c r="B50" s="24" t="n"/>
      <c r="C50" s="36" t="n"/>
      <c r="D50" s="36" t="n"/>
      <c r="E50" s="26" t="n"/>
      <c r="F50" s="26" t="n"/>
      <c r="G50" s="26" t="n"/>
      <c r="H50" s="30" t="n"/>
      <c r="I50" s="30" t="n"/>
      <c r="J50" s="22">
        <f>IF(A50="","",IF(I50="","Check status",IF(COUNTIF($A$12:$A$111,A50)&gt;1,"Check duplicate ID",IF(I50&lt;&gt;"Yes","Inactive",IFERROR(IF(OR(B50="",C50="",D50="",E50="",F50="",G50="",H50="",D50&lt;C50),"Check inputs",IF(COUNTIFS($C$12:$C$111,"&lt;="&amp;D50,$D$12:$D$111,"&gt;="&amp;C50,$I$12:$I$111,"Yes")&gt;1,"Check overlap","OK")),"Check inputs")))))</f>
        <v/>
      </c>
    </row>
    <row r="51">
      <c r="A51" s="24" t="n"/>
      <c r="B51" s="24" t="n"/>
      <c r="C51" s="36" t="n"/>
      <c r="D51" s="36" t="n"/>
      <c r="E51" s="26" t="n"/>
      <c r="F51" s="26" t="n"/>
      <c r="G51" s="26" t="n"/>
      <c r="H51" s="30" t="n"/>
      <c r="I51" s="30" t="n"/>
      <c r="J51" s="20">
        <f>IF(A51="","",IF(I51="","Check status",IF(COUNTIF($A$12:$A$111,A51)&gt;1,"Check duplicate ID",IF(I51&lt;&gt;"Yes","Inactive",IFERROR(IF(OR(B51="",C51="",D51="",E51="",F51="",G51="",H51="",D51&lt;C51),"Check inputs",IF(COUNTIFS($C$12:$C$111,"&lt;="&amp;D51,$D$12:$D$111,"&gt;="&amp;C51,$I$12:$I$111,"Yes")&gt;1,"Check overlap","OK")),"Check inputs")))))</f>
        <v/>
      </c>
    </row>
    <row r="52">
      <c r="A52" s="24" t="n"/>
      <c r="B52" s="24" t="n"/>
      <c r="C52" s="36" t="n"/>
      <c r="D52" s="36" t="n"/>
      <c r="E52" s="26" t="n"/>
      <c r="F52" s="26" t="n"/>
      <c r="G52" s="26" t="n"/>
      <c r="H52" s="30" t="n"/>
      <c r="I52" s="30" t="n"/>
      <c r="J52" s="22">
        <f>IF(A52="","",IF(I52="","Check status",IF(COUNTIF($A$12:$A$111,A52)&gt;1,"Check duplicate ID",IF(I52&lt;&gt;"Yes","Inactive",IFERROR(IF(OR(B52="",C52="",D52="",E52="",F52="",G52="",H52="",D52&lt;C52),"Check inputs",IF(COUNTIFS($C$12:$C$111,"&lt;="&amp;D52,$D$12:$D$111,"&gt;="&amp;C52,$I$12:$I$111,"Yes")&gt;1,"Check overlap","OK")),"Check inputs")))))</f>
        <v/>
      </c>
    </row>
    <row r="53">
      <c r="A53" s="24" t="n"/>
      <c r="B53" s="24" t="n"/>
      <c r="C53" s="36" t="n"/>
      <c r="D53" s="36" t="n"/>
      <c r="E53" s="26" t="n"/>
      <c r="F53" s="26" t="n"/>
      <c r="G53" s="26" t="n"/>
      <c r="H53" s="30" t="n"/>
      <c r="I53" s="30" t="n"/>
      <c r="J53" s="20">
        <f>IF(A53="","",IF(I53="","Check status",IF(COUNTIF($A$12:$A$111,A53)&gt;1,"Check duplicate ID",IF(I53&lt;&gt;"Yes","Inactive",IFERROR(IF(OR(B53="",C53="",D53="",E53="",F53="",G53="",H53="",D53&lt;C53),"Check inputs",IF(COUNTIFS($C$12:$C$111,"&lt;="&amp;D53,$D$12:$D$111,"&gt;="&amp;C53,$I$12:$I$111,"Yes")&gt;1,"Check overlap","OK")),"Check inputs")))))</f>
        <v/>
      </c>
    </row>
    <row r="54">
      <c r="A54" s="24" t="n"/>
      <c r="B54" s="24" t="n"/>
      <c r="C54" s="36" t="n"/>
      <c r="D54" s="36" t="n"/>
      <c r="E54" s="26" t="n"/>
      <c r="F54" s="26" t="n"/>
      <c r="G54" s="26" t="n"/>
      <c r="H54" s="30" t="n"/>
      <c r="I54" s="30" t="n"/>
      <c r="J54" s="22">
        <f>IF(A54="","",IF(I54="","Check status",IF(COUNTIF($A$12:$A$111,A54)&gt;1,"Check duplicate ID",IF(I54&lt;&gt;"Yes","Inactive",IFERROR(IF(OR(B54="",C54="",D54="",E54="",F54="",G54="",H54="",D54&lt;C54),"Check inputs",IF(COUNTIFS($C$12:$C$111,"&lt;="&amp;D54,$D$12:$D$111,"&gt;="&amp;C54,$I$12:$I$111,"Yes")&gt;1,"Check overlap","OK")),"Check inputs")))))</f>
        <v/>
      </c>
    </row>
    <row r="55">
      <c r="A55" s="24" t="n"/>
      <c r="B55" s="24" t="n"/>
      <c r="C55" s="36" t="n"/>
      <c r="D55" s="36" t="n"/>
      <c r="E55" s="26" t="n"/>
      <c r="F55" s="26" t="n"/>
      <c r="G55" s="26" t="n"/>
      <c r="H55" s="30" t="n"/>
      <c r="I55" s="30" t="n"/>
      <c r="J55" s="20">
        <f>IF(A55="","",IF(I55="","Check status",IF(COUNTIF($A$12:$A$111,A55)&gt;1,"Check duplicate ID",IF(I55&lt;&gt;"Yes","Inactive",IFERROR(IF(OR(B55="",C55="",D55="",E55="",F55="",G55="",H55="",D55&lt;C55),"Check inputs",IF(COUNTIFS($C$12:$C$111,"&lt;="&amp;D55,$D$12:$D$111,"&gt;="&amp;C55,$I$12:$I$111,"Yes")&gt;1,"Check overlap","OK")),"Check inputs")))))</f>
        <v/>
      </c>
    </row>
    <row r="56">
      <c r="A56" s="24" t="n"/>
      <c r="B56" s="24" t="n"/>
      <c r="C56" s="36" t="n"/>
      <c r="D56" s="36" t="n"/>
      <c r="E56" s="26" t="n"/>
      <c r="F56" s="26" t="n"/>
      <c r="G56" s="26" t="n"/>
      <c r="H56" s="30" t="n"/>
      <c r="I56" s="30" t="n"/>
      <c r="J56" s="22">
        <f>IF(A56="","",IF(I56="","Check status",IF(COUNTIF($A$12:$A$111,A56)&gt;1,"Check duplicate ID",IF(I56&lt;&gt;"Yes","Inactive",IFERROR(IF(OR(B56="",C56="",D56="",E56="",F56="",G56="",H56="",D56&lt;C56),"Check inputs",IF(COUNTIFS($C$12:$C$111,"&lt;="&amp;D56,$D$12:$D$111,"&gt;="&amp;C56,$I$12:$I$111,"Yes")&gt;1,"Check overlap","OK")),"Check inputs")))))</f>
        <v/>
      </c>
    </row>
    <row r="57">
      <c r="A57" s="24" t="n"/>
      <c r="B57" s="24" t="n"/>
      <c r="C57" s="36" t="n"/>
      <c r="D57" s="36" t="n"/>
      <c r="E57" s="26" t="n"/>
      <c r="F57" s="26" t="n"/>
      <c r="G57" s="26" t="n"/>
      <c r="H57" s="30" t="n"/>
      <c r="I57" s="30" t="n"/>
      <c r="J57" s="20">
        <f>IF(A57="","",IF(I57="","Check status",IF(COUNTIF($A$12:$A$111,A57)&gt;1,"Check duplicate ID",IF(I57&lt;&gt;"Yes","Inactive",IFERROR(IF(OR(B57="",C57="",D57="",E57="",F57="",G57="",H57="",D57&lt;C57),"Check inputs",IF(COUNTIFS($C$12:$C$111,"&lt;="&amp;D57,$D$12:$D$111,"&gt;="&amp;C57,$I$12:$I$111,"Yes")&gt;1,"Check overlap","OK")),"Check inputs")))))</f>
        <v/>
      </c>
    </row>
    <row r="58">
      <c r="A58" s="24" t="n"/>
      <c r="B58" s="24" t="n"/>
      <c r="C58" s="36" t="n"/>
      <c r="D58" s="36" t="n"/>
      <c r="E58" s="26" t="n"/>
      <c r="F58" s="26" t="n"/>
      <c r="G58" s="26" t="n"/>
      <c r="H58" s="30" t="n"/>
      <c r="I58" s="30" t="n"/>
      <c r="J58" s="22">
        <f>IF(A58="","",IF(I58="","Check status",IF(COUNTIF($A$12:$A$111,A58)&gt;1,"Check duplicate ID",IF(I58&lt;&gt;"Yes","Inactive",IFERROR(IF(OR(B58="",C58="",D58="",E58="",F58="",G58="",H58="",D58&lt;C58),"Check inputs",IF(COUNTIFS($C$12:$C$111,"&lt;="&amp;D58,$D$12:$D$111,"&gt;="&amp;C58,$I$12:$I$111,"Yes")&gt;1,"Check overlap","OK")),"Check inputs")))))</f>
        <v/>
      </c>
    </row>
    <row r="59">
      <c r="A59" s="24" t="n"/>
      <c r="B59" s="24" t="n"/>
      <c r="C59" s="36" t="n"/>
      <c r="D59" s="36" t="n"/>
      <c r="E59" s="26" t="n"/>
      <c r="F59" s="26" t="n"/>
      <c r="G59" s="26" t="n"/>
      <c r="H59" s="30" t="n"/>
      <c r="I59" s="30" t="n"/>
      <c r="J59" s="20">
        <f>IF(A59="","",IF(I59="","Check status",IF(COUNTIF($A$12:$A$111,A59)&gt;1,"Check duplicate ID",IF(I59&lt;&gt;"Yes","Inactive",IFERROR(IF(OR(B59="",C59="",D59="",E59="",F59="",G59="",H59="",D59&lt;C59),"Check inputs",IF(COUNTIFS($C$12:$C$111,"&lt;="&amp;D59,$D$12:$D$111,"&gt;="&amp;C59,$I$12:$I$111,"Yes")&gt;1,"Check overlap","OK")),"Check inputs")))))</f>
        <v/>
      </c>
    </row>
    <row r="60">
      <c r="A60" s="24" t="n"/>
      <c r="B60" s="24" t="n"/>
      <c r="C60" s="36" t="n"/>
      <c r="D60" s="36" t="n"/>
      <c r="E60" s="26" t="n"/>
      <c r="F60" s="26" t="n"/>
      <c r="G60" s="26" t="n"/>
      <c r="H60" s="30" t="n"/>
      <c r="I60" s="30" t="n"/>
      <c r="J60" s="22">
        <f>IF(A60="","",IF(I60="","Check status",IF(COUNTIF($A$12:$A$111,A60)&gt;1,"Check duplicate ID",IF(I60&lt;&gt;"Yes","Inactive",IFERROR(IF(OR(B60="",C60="",D60="",E60="",F60="",G60="",H60="",D60&lt;C60),"Check inputs",IF(COUNTIFS($C$12:$C$111,"&lt;="&amp;D60,$D$12:$D$111,"&gt;="&amp;C60,$I$12:$I$111,"Yes")&gt;1,"Check overlap","OK")),"Check inputs")))))</f>
        <v/>
      </c>
    </row>
    <row r="61">
      <c r="A61" s="24" t="n"/>
      <c r="B61" s="24" t="n"/>
      <c r="C61" s="36" t="n"/>
      <c r="D61" s="36" t="n"/>
      <c r="E61" s="26" t="n"/>
      <c r="F61" s="26" t="n"/>
      <c r="G61" s="26" t="n"/>
      <c r="H61" s="30" t="n"/>
      <c r="I61" s="30" t="n"/>
      <c r="J61" s="20">
        <f>IF(A61="","",IF(I61="","Check status",IF(COUNTIF($A$12:$A$111,A61)&gt;1,"Check duplicate ID",IF(I61&lt;&gt;"Yes","Inactive",IFERROR(IF(OR(B61="",C61="",D61="",E61="",F61="",G61="",H61="",D61&lt;C61),"Check inputs",IF(COUNTIFS($C$12:$C$111,"&lt;="&amp;D61,$D$12:$D$111,"&gt;="&amp;C61,$I$12:$I$111,"Yes")&gt;1,"Check overlap","OK")),"Check inputs")))))</f>
        <v/>
      </c>
    </row>
    <row r="62">
      <c r="A62" s="24" t="n"/>
      <c r="B62" s="24" t="n"/>
      <c r="C62" s="36" t="n"/>
      <c r="D62" s="36" t="n"/>
      <c r="E62" s="26" t="n"/>
      <c r="F62" s="26" t="n"/>
      <c r="G62" s="26" t="n"/>
      <c r="H62" s="30" t="n"/>
      <c r="I62" s="30" t="n"/>
      <c r="J62" s="22">
        <f>IF(A62="","",IF(I62="","Check status",IF(COUNTIF($A$12:$A$111,A62)&gt;1,"Check duplicate ID",IF(I62&lt;&gt;"Yes","Inactive",IFERROR(IF(OR(B62="",C62="",D62="",E62="",F62="",G62="",H62="",D62&lt;C62),"Check inputs",IF(COUNTIFS($C$12:$C$111,"&lt;="&amp;D62,$D$12:$D$111,"&gt;="&amp;C62,$I$12:$I$111,"Yes")&gt;1,"Check overlap","OK")),"Check inputs")))))</f>
        <v/>
      </c>
    </row>
    <row r="63">
      <c r="A63" s="24" t="n"/>
      <c r="B63" s="24" t="n"/>
      <c r="C63" s="36" t="n"/>
      <c r="D63" s="36" t="n"/>
      <c r="E63" s="26" t="n"/>
      <c r="F63" s="26" t="n"/>
      <c r="G63" s="26" t="n"/>
      <c r="H63" s="30" t="n"/>
      <c r="I63" s="30" t="n"/>
      <c r="J63" s="20">
        <f>IF(A63="","",IF(I63="","Check status",IF(COUNTIF($A$12:$A$111,A63)&gt;1,"Check duplicate ID",IF(I63&lt;&gt;"Yes","Inactive",IFERROR(IF(OR(B63="",C63="",D63="",E63="",F63="",G63="",H63="",D63&lt;C63),"Check inputs",IF(COUNTIFS($C$12:$C$111,"&lt;="&amp;D63,$D$12:$D$111,"&gt;="&amp;C63,$I$12:$I$111,"Yes")&gt;1,"Check overlap","OK")),"Check inputs")))))</f>
        <v/>
      </c>
    </row>
    <row r="64">
      <c r="A64" s="24" t="n"/>
      <c r="B64" s="24" t="n"/>
      <c r="C64" s="36" t="n"/>
      <c r="D64" s="36" t="n"/>
      <c r="E64" s="26" t="n"/>
      <c r="F64" s="26" t="n"/>
      <c r="G64" s="26" t="n"/>
      <c r="H64" s="30" t="n"/>
      <c r="I64" s="30" t="n"/>
      <c r="J64" s="22">
        <f>IF(A64="","",IF(I64="","Check status",IF(COUNTIF($A$12:$A$111,A64)&gt;1,"Check duplicate ID",IF(I64&lt;&gt;"Yes","Inactive",IFERROR(IF(OR(B64="",C64="",D64="",E64="",F64="",G64="",H64="",D64&lt;C64),"Check inputs",IF(COUNTIFS($C$12:$C$111,"&lt;="&amp;D64,$D$12:$D$111,"&gt;="&amp;C64,$I$12:$I$111,"Yes")&gt;1,"Check overlap","OK")),"Check inputs")))))</f>
        <v/>
      </c>
    </row>
    <row r="65">
      <c r="A65" s="24" t="n"/>
      <c r="B65" s="24" t="n"/>
      <c r="C65" s="36" t="n"/>
      <c r="D65" s="36" t="n"/>
      <c r="E65" s="26" t="n"/>
      <c r="F65" s="26" t="n"/>
      <c r="G65" s="26" t="n"/>
      <c r="H65" s="30" t="n"/>
      <c r="I65" s="30" t="n"/>
      <c r="J65" s="20">
        <f>IF(A65="","",IF(I65="","Check status",IF(COUNTIF($A$12:$A$111,A65)&gt;1,"Check duplicate ID",IF(I65&lt;&gt;"Yes","Inactive",IFERROR(IF(OR(B65="",C65="",D65="",E65="",F65="",G65="",H65="",D65&lt;C65),"Check inputs",IF(COUNTIFS($C$12:$C$111,"&lt;="&amp;D65,$D$12:$D$111,"&gt;="&amp;C65,$I$12:$I$111,"Yes")&gt;1,"Check overlap","OK")),"Check inputs")))))</f>
        <v/>
      </c>
    </row>
    <row r="66">
      <c r="A66" s="24" t="n"/>
      <c r="B66" s="24" t="n"/>
      <c r="C66" s="36" t="n"/>
      <c r="D66" s="36" t="n"/>
      <c r="E66" s="26" t="n"/>
      <c r="F66" s="26" t="n"/>
      <c r="G66" s="26" t="n"/>
      <c r="H66" s="30" t="n"/>
      <c r="I66" s="30" t="n"/>
      <c r="J66" s="22">
        <f>IF(A66="","",IF(I66="","Check status",IF(COUNTIF($A$12:$A$111,A66)&gt;1,"Check duplicate ID",IF(I66&lt;&gt;"Yes","Inactive",IFERROR(IF(OR(B66="",C66="",D66="",E66="",F66="",G66="",H66="",D66&lt;C66),"Check inputs",IF(COUNTIFS($C$12:$C$111,"&lt;="&amp;D66,$D$12:$D$111,"&gt;="&amp;C66,$I$12:$I$111,"Yes")&gt;1,"Check overlap","OK")),"Check inputs")))))</f>
        <v/>
      </c>
    </row>
    <row r="67">
      <c r="A67" s="24" t="n"/>
      <c r="B67" s="24" t="n"/>
      <c r="C67" s="36" t="n"/>
      <c r="D67" s="36" t="n"/>
      <c r="E67" s="26" t="n"/>
      <c r="F67" s="26" t="n"/>
      <c r="G67" s="26" t="n"/>
      <c r="H67" s="30" t="n"/>
      <c r="I67" s="30" t="n"/>
      <c r="J67" s="20">
        <f>IF(A67="","",IF(I67="","Check status",IF(COUNTIF($A$12:$A$111,A67)&gt;1,"Check duplicate ID",IF(I67&lt;&gt;"Yes","Inactive",IFERROR(IF(OR(B67="",C67="",D67="",E67="",F67="",G67="",H67="",D67&lt;C67),"Check inputs",IF(COUNTIFS($C$12:$C$111,"&lt;="&amp;D67,$D$12:$D$111,"&gt;="&amp;C67,$I$12:$I$111,"Yes")&gt;1,"Check overlap","OK")),"Check inputs")))))</f>
        <v/>
      </c>
    </row>
    <row r="68">
      <c r="A68" s="24" t="n"/>
      <c r="B68" s="24" t="n"/>
      <c r="C68" s="36" t="n"/>
      <c r="D68" s="36" t="n"/>
      <c r="E68" s="26" t="n"/>
      <c r="F68" s="26" t="n"/>
      <c r="G68" s="26" t="n"/>
      <c r="H68" s="30" t="n"/>
      <c r="I68" s="30" t="n"/>
      <c r="J68" s="22">
        <f>IF(A68="","",IF(I68="","Check status",IF(COUNTIF($A$12:$A$111,A68)&gt;1,"Check duplicate ID",IF(I68&lt;&gt;"Yes","Inactive",IFERROR(IF(OR(B68="",C68="",D68="",E68="",F68="",G68="",H68="",D68&lt;C68),"Check inputs",IF(COUNTIFS($C$12:$C$111,"&lt;="&amp;D68,$D$12:$D$111,"&gt;="&amp;C68,$I$12:$I$111,"Yes")&gt;1,"Check overlap","OK")),"Check inputs")))))</f>
        <v/>
      </c>
    </row>
    <row r="69">
      <c r="A69" s="24" t="n"/>
      <c r="B69" s="24" t="n"/>
      <c r="C69" s="36" t="n"/>
      <c r="D69" s="36" t="n"/>
      <c r="E69" s="26" t="n"/>
      <c r="F69" s="26" t="n"/>
      <c r="G69" s="26" t="n"/>
      <c r="H69" s="30" t="n"/>
      <c r="I69" s="30" t="n"/>
      <c r="J69" s="20">
        <f>IF(A69="","",IF(I69="","Check status",IF(COUNTIF($A$12:$A$111,A69)&gt;1,"Check duplicate ID",IF(I69&lt;&gt;"Yes","Inactive",IFERROR(IF(OR(B69="",C69="",D69="",E69="",F69="",G69="",H69="",D69&lt;C69),"Check inputs",IF(COUNTIFS($C$12:$C$111,"&lt;="&amp;D69,$D$12:$D$111,"&gt;="&amp;C69,$I$12:$I$111,"Yes")&gt;1,"Check overlap","OK")),"Check inputs")))))</f>
        <v/>
      </c>
    </row>
    <row r="70">
      <c r="A70" s="24" t="n"/>
      <c r="B70" s="24" t="n"/>
      <c r="C70" s="36" t="n"/>
      <c r="D70" s="36" t="n"/>
      <c r="E70" s="26" t="n"/>
      <c r="F70" s="26" t="n"/>
      <c r="G70" s="26" t="n"/>
      <c r="H70" s="30" t="n"/>
      <c r="I70" s="30" t="n"/>
      <c r="J70" s="22">
        <f>IF(A70="","",IF(I70="","Check status",IF(COUNTIF($A$12:$A$111,A70)&gt;1,"Check duplicate ID",IF(I70&lt;&gt;"Yes","Inactive",IFERROR(IF(OR(B70="",C70="",D70="",E70="",F70="",G70="",H70="",D70&lt;C70),"Check inputs",IF(COUNTIFS($C$12:$C$111,"&lt;="&amp;D70,$D$12:$D$111,"&gt;="&amp;C70,$I$12:$I$111,"Yes")&gt;1,"Check overlap","OK")),"Check inputs")))))</f>
        <v/>
      </c>
    </row>
    <row r="71">
      <c r="A71" s="24" t="n"/>
      <c r="B71" s="24" t="n"/>
      <c r="C71" s="36" t="n"/>
      <c r="D71" s="36" t="n"/>
      <c r="E71" s="26" t="n"/>
      <c r="F71" s="26" t="n"/>
      <c r="G71" s="26" t="n"/>
      <c r="H71" s="30" t="n"/>
      <c r="I71" s="30" t="n"/>
      <c r="J71" s="20">
        <f>IF(A71="","",IF(I71="","Check status",IF(COUNTIF($A$12:$A$111,A71)&gt;1,"Check duplicate ID",IF(I71&lt;&gt;"Yes","Inactive",IFERROR(IF(OR(B71="",C71="",D71="",E71="",F71="",G71="",H71="",D71&lt;C71),"Check inputs",IF(COUNTIFS($C$12:$C$111,"&lt;="&amp;D71,$D$12:$D$111,"&gt;="&amp;C71,$I$12:$I$111,"Yes")&gt;1,"Check overlap","OK")),"Check inputs")))))</f>
        <v/>
      </c>
    </row>
    <row r="72">
      <c r="A72" s="24" t="n"/>
      <c r="B72" s="24" t="n"/>
      <c r="C72" s="36" t="n"/>
      <c r="D72" s="36" t="n"/>
      <c r="E72" s="26" t="n"/>
      <c r="F72" s="26" t="n"/>
      <c r="G72" s="26" t="n"/>
      <c r="H72" s="30" t="n"/>
      <c r="I72" s="30" t="n"/>
      <c r="J72" s="22">
        <f>IF(A72="","",IF(I72="","Check status",IF(COUNTIF($A$12:$A$111,A72)&gt;1,"Check duplicate ID",IF(I72&lt;&gt;"Yes","Inactive",IFERROR(IF(OR(B72="",C72="",D72="",E72="",F72="",G72="",H72="",D72&lt;C72),"Check inputs",IF(COUNTIFS($C$12:$C$111,"&lt;="&amp;D72,$D$12:$D$111,"&gt;="&amp;C72,$I$12:$I$111,"Yes")&gt;1,"Check overlap","OK")),"Check inputs")))))</f>
        <v/>
      </c>
    </row>
    <row r="73">
      <c r="A73" s="24" t="n"/>
      <c r="B73" s="24" t="n"/>
      <c r="C73" s="36" t="n"/>
      <c r="D73" s="36" t="n"/>
      <c r="E73" s="26" t="n"/>
      <c r="F73" s="26" t="n"/>
      <c r="G73" s="26" t="n"/>
      <c r="H73" s="30" t="n"/>
      <c r="I73" s="30" t="n"/>
      <c r="J73" s="20">
        <f>IF(A73="","",IF(I73="","Check status",IF(COUNTIF($A$12:$A$111,A73)&gt;1,"Check duplicate ID",IF(I73&lt;&gt;"Yes","Inactive",IFERROR(IF(OR(B73="",C73="",D73="",E73="",F73="",G73="",H73="",D73&lt;C73),"Check inputs",IF(COUNTIFS($C$12:$C$111,"&lt;="&amp;D73,$D$12:$D$111,"&gt;="&amp;C73,$I$12:$I$111,"Yes")&gt;1,"Check overlap","OK")),"Check inputs")))))</f>
        <v/>
      </c>
    </row>
    <row r="74">
      <c r="A74" s="24" t="n"/>
      <c r="B74" s="24" t="n"/>
      <c r="C74" s="36" t="n"/>
      <c r="D74" s="36" t="n"/>
      <c r="E74" s="26" t="n"/>
      <c r="F74" s="26" t="n"/>
      <c r="G74" s="26" t="n"/>
      <c r="H74" s="30" t="n"/>
      <c r="I74" s="30" t="n"/>
      <c r="J74" s="22">
        <f>IF(A74="","",IF(I74="","Check status",IF(COUNTIF($A$12:$A$111,A74)&gt;1,"Check duplicate ID",IF(I74&lt;&gt;"Yes","Inactive",IFERROR(IF(OR(B74="",C74="",D74="",E74="",F74="",G74="",H74="",D74&lt;C74),"Check inputs",IF(COUNTIFS($C$12:$C$111,"&lt;="&amp;D74,$D$12:$D$111,"&gt;="&amp;C74,$I$12:$I$111,"Yes")&gt;1,"Check overlap","OK")),"Check inputs")))))</f>
        <v/>
      </c>
    </row>
    <row r="75">
      <c r="A75" s="24" t="n"/>
      <c r="B75" s="24" t="n"/>
      <c r="C75" s="36" t="n"/>
      <c r="D75" s="36" t="n"/>
      <c r="E75" s="26" t="n"/>
      <c r="F75" s="26" t="n"/>
      <c r="G75" s="26" t="n"/>
      <c r="H75" s="30" t="n"/>
      <c r="I75" s="30" t="n"/>
      <c r="J75" s="20">
        <f>IF(A75="","",IF(I75="","Check status",IF(COUNTIF($A$12:$A$111,A75)&gt;1,"Check duplicate ID",IF(I75&lt;&gt;"Yes","Inactive",IFERROR(IF(OR(B75="",C75="",D75="",E75="",F75="",G75="",H75="",D75&lt;C75),"Check inputs",IF(COUNTIFS($C$12:$C$111,"&lt;="&amp;D75,$D$12:$D$111,"&gt;="&amp;C75,$I$12:$I$111,"Yes")&gt;1,"Check overlap","OK")),"Check inputs")))))</f>
        <v/>
      </c>
    </row>
    <row r="76">
      <c r="A76" s="24" t="n"/>
      <c r="B76" s="24" t="n"/>
      <c r="C76" s="36" t="n"/>
      <c r="D76" s="36" t="n"/>
      <c r="E76" s="26" t="n"/>
      <c r="F76" s="26" t="n"/>
      <c r="G76" s="26" t="n"/>
      <c r="H76" s="30" t="n"/>
      <c r="I76" s="30" t="n"/>
      <c r="J76" s="22">
        <f>IF(A76="","",IF(I76="","Check status",IF(COUNTIF($A$12:$A$111,A76)&gt;1,"Check duplicate ID",IF(I76&lt;&gt;"Yes","Inactive",IFERROR(IF(OR(B76="",C76="",D76="",E76="",F76="",G76="",H76="",D76&lt;C76),"Check inputs",IF(COUNTIFS($C$12:$C$111,"&lt;="&amp;D76,$D$12:$D$111,"&gt;="&amp;C76,$I$12:$I$111,"Yes")&gt;1,"Check overlap","OK")),"Check inputs")))))</f>
        <v/>
      </c>
    </row>
    <row r="77">
      <c r="A77" s="24" t="n"/>
      <c r="B77" s="24" t="n"/>
      <c r="C77" s="36" t="n"/>
      <c r="D77" s="36" t="n"/>
      <c r="E77" s="26" t="n"/>
      <c r="F77" s="26" t="n"/>
      <c r="G77" s="26" t="n"/>
      <c r="H77" s="30" t="n"/>
      <c r="I77" s="30" t="n"/>
      <c r="J77" s="20">
        <f>IF(A77="","",IF(I77="","Check status",IF(COUNTIF($A$12:$A$111,A77)&gt;1,"Check duplicate ID",IF(I77&lt;&gt;"Yes","Inactive",IFERROR(IF(OR(B77="",C77="",D77="",E77="",F77="",G77="",H77="",D77&lt;C77),"Check inputs",IF(COUNTIFS($C$12:$C$111,"&lt;="&amp;D77,$D$12:$D$111,"&gt;="&amp;C77,$I$12:$I$111,"Yes")&gt;1,"Check overlap","OK")),"Check inputs")))))</f>
        <v/>
      </c>
    </row>
    <row r="78">
      <c r="A78" s="24" t="n"/>
      <c r="B78" s="24" t="n"/>
      <c r="C78" s="36" t="n"/>
      <c r="D78" s="36" t="n"/>
      <c r="E78" s="26" t="n"/>
      <c r="F78" s="26" t="n"/>
      <c r="G78" s="26" t="n"/>
      <c r="H78" s="30" t="n"/>
      <c r="I78" s="30" t="n"/>
      <c r="J78" s="22">
        <f>IF(A78="","",IF(I78="","Check status",IF(COUNTIF($A$12:$A$111,A78)&gt;1,"Check duplicate ID",IF(I78&lt;&gt;"Yes","Inactive",IFERROR(IF(OR(B78="",C78="",D78="",E78="",F78="",G78="",H78="",D78&lt;C78),"Check inputs",IF(COUNTIFS($C$12:$C$111,"&lt;="&amp;D78,$D$12:$D$111,"&gt;="&amp;C78,$I$12:$I$111,"Yes")&gt;1,"Check overlap","OK")),"Check inputs")))))</f>
        <v/>
      </c>
    </row>
    <row r="79">
      <c r="A79" s="24" t="n"/>
      <c r="B79" s="24" t="n"/>
      <c r="C79" s="36" t="n"/>
      <c r="D79" s="36" t="n"/>
      <c r="E79" s="26" t="n"/>
      <c r="F79" s="26" t="n"/>
      <c r="G79" s="26" t="n"/>
      <c r="H79" s="30" t="n"/>
      <c r="I79" s="30" t="n"/>
      <c r="J79" s="20">
        <f>IF(A79="","",IF(I79="","Check status",IF(COUNTIF($A$12:$A$111,A79)&gt;1,"Check duplicate ID",IF(I79&lt;&gt;"Yes","Inactive",IFERROR(IF(OR(B79="",C79="",D79="",E79="",F79="",G79="",H79="",D79&lt;C79),"Check inputs",IF(COUNTIFS($C$12:$C$111,"&lt;="&amp;D79,$D$12:$D$111,"&gt;="&amp;C79,$I$12:$I$111,"Yes")&gt;1,"Check overlap","OK")),"Check inputs")))))</f>
        <v/>
      </c>
    </row>
    <row r="80">
      <c r="A80" s="24" t="n"/>
      <c r="B80" s="24" t="n"/>
      <c r="C80" s="36" t="n"/>
      <c r="D80" s="36" t="n"/>
      <c r="E80" s="26" t="n"/>
      <c r="F80" s="26" t="n"/>
      <c r="G80" s="26" t="n"/>
      <c r="H80" s="30" t="n"/>
      <c r="I80" s="30" t="n"/>
      <c r="J80" s="22">
        <f>IF(A80="","",IF(I80="","Check status",IF(COUNTIF($A$12:$A$111,A80)&gt;1,"Check duplicate ID",IF(I80&lt;&gt;"Yes","Inactive",IFERROR(IF(OR(B80="",C80="",D80="",E80="",F80="",G80="",H80="",D80&lt;C80),"Check inputs",IF(COUNTIFS($C$12:$C$111,"&lt;="&amp;D80,$D$12:$D$111,"&gt;="&amp;C80,$I$12:$I$111,"Yes")&gt;1,"Check overlap","OK")),"Check inputs")))))</f>
        <v/>
      </c>
    </row>
    <row r="81">
      <c r="A81" s="24" t="n"/>
      <c r="B81" s="24" t="n"/>
      <c r="C81" s="36" t="n"/>
      <c r="D81" s="36" t="n"/>
      <c r="E81" s="26" t="n"/>
      <c r="F81" s="26" t="n"/>
      <c r="G81" s="26" t="n"/>
      <c r="H81" s="30" t="n"/>
      <c r="I81" s="30" t="n"/>
      <c r="J81" s="20">
        <f>IF(A81="","",IF(I81="","Check status",IF(COUNTIF($A$12:$A$111,A81)&gt;1,"Check duplicate ID",IF(I81&lt;&gt;"Yes","Inactive",IFERROR(IF(OR(B81="",C81="",D81="",E81="",F81="",G81="",H81="",D81&lt;C81),"Check inputs",IF(COUNTIFS($C$12:$C$111,"&lt;="&amp;D81,$D$12:$D$111,"&gt;="&amp;C81,$I$12:$I$111,"Yes")&gt;1,"Check overlap","OK")),"Check inputs")))))</f>
        <v/>
      </c>
    </row>
    <row r="82">
      <c r="A82" s="24" t="n"/>
      <c r="B82" s="24" t="n"/>
      <c r="C82" s="36" t="n"/>
      <c r="D82" s="36" t="n"/>
      <c r="E82" s="26" t="n"/>
      <c r="F82" s="26" t="n"/>
      <c r="G82" s="26" t="n"/>
      <c r="H82" s="30" t="n"/>
      <c r="I82" s="30" t="n"/>
      <c r="J82" s="22">
        <f>IF(A82="","",IF(I82="","Check status",IF(COUNTIF($A$12:$A$111,A82)&gt;1,"Check duplicate ID",IF(I82&lt;&gt;"Yes","Inactive",IFERROR(IF(OR(B82="",C82="",D82="",E82="",F82="",G82="",H82="",D82&lt;C82),"Check inputs",IF(COUNTIFS($C$12:$C$111,"&lt;="&amp;D82,$D$12:$D$111,"&gt;="&amp;C82,$I$12:$I$111,"Yes")&gt;1,"Check overlap","OK")),"Check inputs")))))</f>
        <v/>
      </c>
    </row>
    <row r="83">
      <c r="A83" s="24" t="n"/>
      <c r="B83" s="24" t="n"/>
      <c r="C83" s="36" t="n"/>
      <c r="D83" s="36" t="n"/>
      <c r="E83" s="26" t="n"/>
      <c r="F83" s="26" t="n"/>
      <c r="G83" s="26" t="n"/>
      <c r="H83" s="30" t="n"/>
      <c r="I83" s="30" t="n"/>
      <c r="J83" s="20">
        <f>IF(A83="","",IF(I83="","Check status",IF(COUNTIF($A$12:$A$111,A83)&gt;1,"Check duplicate ID",IF(I83&lt;&gt;"Yes","Inactive",IFERROR(IF(OR(B83="",C83="",D83="",E83="",F83="",G83="",H83="",D83&lt;C83),"Check inputs",IF(COUNTIFS($C$12:$C$111,"&lt;="&amp;D83,$D$12:$D$111,"&gt;="&amp;C83,$I$12:$I$111,"Yes")&gt;1,"Check overlap","OK")),"Check inputs")))))</f>
        <v/>
      </c>
    </row>
    <row r="84">
      <c r="A84" s="24" t="n"/>
      <c r="B84" s="24" t="n"/>
      <c r="C84" s="36" t="n"/>
      <c r="D84" s="36" t="n"/>
      <c r="E84" s="26" t="n"/>
      <c r="F84" s="26" t="n"/>
      <c r="G84" s="26" t="n"/>
      <c r="H84" s="30" t="n"/>
      <c r="I84" s="30" t="n"/>
      <c r="J84" s="22">
        <f>IF(A84="","",IF(I84="","Check status",IF(COUNTIF($A$12:$A$111,A84)&gt;1,"Check duplicate ID",IF(I84&lt;&gt;"Yes","Inactive",IFERROR(IF(OR(B84="",C84="",D84="",E84="",F84="",G84="",H84="",D84&lt;C84),"Check inputs",IF(COUNTIFS($C$12:$C$111,"&lt;="&amp;D84,$D$12:$D$111,"&gt;="&amp;C84,$I$12:$I$111,"Yes")&gt;1,"Check overlap","OK")),"Check inputs")))))</f>
        <v/>
      </c>
    </row>
    <row r="85">
      <c r="A85" s="24" t="n"/>
      <c r="B85" s="24" t="n"/>
      <c r="C85" s="36" t="n"/>
      <c r="D85" s="36" t="n"/>
      <c r="E85" s="26" t="n"/>
      <c r="F85" s="26" t="n"/>
      <c r="G85" s="26" t="n"/>
      <c r="H85" s="30" t="n"/>
      <c r="I85" s="30" t="n"/>
      <c r="J85" s="20">
        <f>IF(A85="","",IF(I85="","Check status",IF(COUNTIF($A$12:$A$111,A85)&gt;1,"Check duplicate ID",IF(I85&lt;&gt;"Yes","Inactive",IFERROR(IF(OR(B85="",C85="",D85="",E85="",F85="",G85="",H85="",D85&lt;C85),"Check inputs",IF(COUNTIFS($C$12:$C$111,"&lt;="&amp;D85,$D$12:$D$111,"&gt;="&amp;C85,$I$12:$I$111,"Yes")&gt;1,"Check overlap","OK")),"Check inputs")))))</f>
        <v/>
      </c>
    </row>
    <row r="86">
      <c r="A86" s="24" t="n"/>
      <c r="B86" s="24" t="n"/>
      <c r="C86" s="36" t="n"/>
      <c r="D86" s="36" t="n"/>
      <c r="E86" s="26" t="n"/>
      <c r="F86" s="26" t="n"/>
      <c r="G86" s="26" t="n"/>
      <c r="H86" s="30" t="n"/>
      <c r="I86" s="30" t="n"/>
      <c r="J86" s="22">
        <f>IF(A86="","",IF(I86="","Check status",IF(COUNTIF($A$12:$A$111,A86)&gt;1,"Check duplicate ID",IF(I86&lt;&gt;"Yes","Inactive",IFERROR(IF(OR(B86="",C86="",D86="",E86="",F86="",G86="",H86="",D86&lt;C86),"Check inputs",IF(COUNTIFS($C$12:$C$111,"&lt;="&amp;D86,$D$12:$D$111,"&gt;="&amp;C86,$I$12:$I$111,"Yes")&gt;1,"Check overlap","OK")),"Check inputs")))))</f>
        <v/>
      </c>
    </row>
    <row r="87">
      <c r="A87" s="24" t="n"/>
      <c r="B87" s="24" t="n"/>
      <c r="C87" s="36" t="n"/>
      <c r="D87" s="36" t="n"/>
      <c r="E87" s="26" t="n"/>
      <c r="F87" s="26" t="n"/>
      <c r="G87" s="26" t="n"/>
      <c r="H87" s="30" t="n"/>
      <c r="I87" s="30" t="n"/>
      <c r="J87" s="20">
        <f>IF(A87="","",IF(I87="","Check status",IF(COUNTIF($A$12:$A$111,A87)&gt;1,"Check duplicate ID",IF(I87&lt;&gt;"Yes","Inactive",IFERROR(IF(OR(B87="",C87="",D87="",E87="",F87="",G87="",H87="",D87&lt;C87),"Check inputs",IF(COUNTIFS($C$12:$C$111,"&lt;="&amp;D87,$D$12:$D$111,"&gt;="&amp;C87,$I$12:$I$111,"Yes")&gt;1,"Check overlap","OK")),"Check inputs")))))</f>
        <v/>
      </c>
    </row>
    <row r="88">
      <c r="A88" s="24" t="n"/>
      <c r="B88" s="24" t="n"/>
      <c r="C88" s="36" t="n"/>
      <c r="D88" s="36" t="n"/>
      <c r="E88" s="26" t="n"/>
      <c r="F88" s="26" t="n"/>
      <c r="G88" s="26" t="n"/>
      <c r="H88" s="30" t="n"/>
      <c r="I88" s="30" t="n"/>
      <c r="J88" s="22">
        <f>IF(A88="","",IF(I88="","Check status",IF(COUNTIF($A$12:$A$111,A88)&gt;1,"Check duplicate ID",IF(I88&lt;&gt;"Yes","Inactive",IFERROR(IF(OR(B88="",C88="",D88="",E88="",F88="",G88="",H88="",D88&lt;C88),"Check inputs",IF(COUNTIFS($C$12:$C$111,"&lt;="&amp;D88,$D$12:$D$111,"&gt;="&amp;C88,$I$12:$I$111,"Yes")&gt;1,"Check overlap","OK")),"Check inputs")))))</f>
        <v/>
      </c>
    </row>
    <row r="89">
      <c r="A89" s="24" t="n"/>
      <c r="B89" s="24" t="n"/>
      <c r="C89" s="36" t="n"/>
      <c r="D89" s="36" t="n"/>
      <c r="E89" s="26" t="n"/>
      <c r="F89" s="26" t="n"/>
      <c r="G89" s="26" t="n"/>
      <c r="H89" s="30" t="n"/>
      <c r="I89" s="30" t="n"/>
      <c r="J89" s="20">
        <f>IF(A89="","",IF(I89="","Check status",IF(COUNTIF($A$12:$A$111,A89)&gt;1,"Check duplicate ID",IF(I89&lt;&gt;"Yes","Inactive",IFERROR(IF(OR(B89="",C89="",D89="",E89="",F89="",G89="",H89="",D89&lt;C89),"Check inputs",IF(COUNTIFS($C$12:$C$111,"&lt;="&amp;D89,$D$12:$D$111,"&gt;="&amp;C89,$I$12:$I$111,"Yes")&gt;1,"Check overlap","OK")),"Check inputs")))))</f>
        <v/>
      </c>
    </row>
    <row r="90">
      <c r="A90" s="24" t="n"/>
      <c r="B90" s="24" t="n"/>
      <c r="C90" s="36" t="n"/>
      <c r="D90" s="36" t="n"/>
      <c r="E90" s="26" t="n"/>
      <c r="F90" s="26" t="n"/>
      <c r="G90" s="26" t="n"/>
      <c r="H90" s="30" t="n"/>
      <c r="I90" s="30" t="n"/>
      <c r="J90" s="22">
        <f>IF(A90="","",IF(I90="","Check status",IF(COUNTIF($A$12:$A$111,A90)&gt;1,"Check duplicate ID",IF(I90&lt;&gt;"Yes","Inactive",IFERROR(IF(OR(B90="",C90="",D90="",E90="",F90="",G90="",H90="",D90&lt;C90),"Check inputs",IF(COUNTIFS($C$12:$C$111,"&lt;="&amp;D90,$D$12:$D$111,"&gt;="&amp;C90,$I$12:$I$111,"Yes")&gt;1,"Check overlap","OK")),"Check inputs")))))</f>
        <v/>
      </c>
    </row>
    <row r="91">
      <c r="A91" s="24" t="n"/>
      <c r="B91" s="24" t="n"/>
      <c r="C91" s="36" t="n"/>
      <c r="D91" s="36" t="n"/>
      <c r="E91" s="26" t="n"/>
      <c r="F91" s="26" t="n"/>
      <c r="G91" s="26" t="n"/>
      <c r="H91" s="30" t="n"/>
      <c r="I91" s="30" t="n"/>
      <c r="J91" s="20">
        <f>IF(A91="","",IF(I91="","Check status",IF(COUNTIF($A$12:$A$111,A91)&gt;1,"Check duplicate ID",IF(I91&lt;&gt;"Yes","Inactive",IFERROR(IF(OR(B91="",C91="",D91="",E91="",F91="",G91="",H91="",D91&lt;C91),"Check inputs",IF(COUNTIFS($C$12:$C$111,"&lt;="&amp;D91,$D$12:$D$111,"&gt;="&amp;C91,$I$12:$I$111,"Yes")&gt;1,"Check overlap","OK")),"Check inputs")))))</f>
        <v/>
      </c>
    </row>
    <row r="92">
      <c r="A92" s="24" t="n"/>
      <c r="B92" s="24" t="n"/>
      <c r="C92" s="36" t="n"/>
      <c r="D92" s="36" t="n"/>
      <c r="E92" s="26" t="n"/>
      <c r="F92" s="26" t="n"/>
      <c r="G92" s="26" t="n"/>
      <c r="H92" s="30" t="n"/>
      <c r="I92" s="30" t="n"/>
      <c r="J92" s="22">
        <f>IF(A92="","",IF(I92="","Check status",IF(COUNTIF($A$12:$A$111,A92)&gt;1,"Check duplicate ID",IF(I92&lt;&gt;"Yes","Inactive",IFERROR(IF(OR(B92="",C92="",D92="",E92="",F92="",G92="",H92="",D92&lt;C92),"Check inputs",IF(COUNTIFS($C$12:$C$111,"&lt;="&amp;D92,$D$12:$D$111,"&gt;="&amp;C92,$I$12:$I$111,"Yes")&gt;1,"Check overlap","OK")),"Check inputs")))))</f>
        <v/>
      </c>
    </row>
    <row r="93">
      <c r="A93" s="24" t="n"/>
      <c r="B93" s="24" t="n"/>
      <c r="C93" s="36" t="n"/>
      <c r="D93" s="36" t="n"/>
      <c r="E93" s="26" t="n"/>
      <c r="F93" s="26" t="n"/>
      <c r="G93" s="26" t="n"/>
      <c r="H93" s="30" t="n"/>
      <c r="I93" s="30" t="n"/>
      <c r="J93" s="20">
        <f>IF(A93="","",IF(I93="","Check status",IF(COUNTIF($A$12:$A$111,A93)&gt;1,"Check duplicate ID",IF(I93&lt;&gt;"Yes","Inactive",IFERROR(IF(OR(B93="",C93="",D93="",E93="",F93="",G93="",H93="",D93&lt;C93),"Check inputs",IF(COUNTIFS($C$12:$C$111,"&lt;="&amp;D93,$D$12:$D$111,"&gt;="&amp;C93,$I$12:$I$111,"Yes")&gt;1,"Check overlap","OK")),"Check inputs")))))</f>
        <v/>
      </c>
    </row>
    <row r="94">
      <c r="A94" s="24" t="n"/>
      <c r="B94" s="24" t="n"/>
      <c r="C94" s="36" t="n"/>
      <c r="D94" s="36" t="n"/>
      <c r="E94" s="26" t="n"/>
      <c r="F94" s="26" t="n"/>
      <c r="G94" s="26" t="n"/>
      <c r="H94" s="30" t="n"/>
      <c r="I94" s="30" t="n"/>
      <c r="J94" s="22">
        <f>IF(A94="","",IF(I94="","Check status",IF(COUNTIF($A$12:$A$111,A94)&gt;1,"Check duplicate ID",IF(I94&lt;&gt;"Yes","Inactive",IFERROR(IF(OR(B94="",C94="",D94="",E94="",F94="",G94="",H94="",D94&lt;C94),"Check inputs",IF(COUNTIFS($C$12:$C$111,"&lt;="&amp;D94,$D$12:$D$111,"&gt;="&amp;C94,$I$12:$I$111,"Yes")&gt;1,"Check overlap","OK")),"Check inputs")))))</f>
        <v/>
      </c>
    </row>
    <row r="95">
      <c r="A95" s="24" t="n"/>
      <c r="B95" s="24" t="n"/>
      <c r="C95" s="36" t="n"/>
      <c r="D95" s="36" t="n"/>
      <c r="E95" s="26" t="n"/>
      <c r="F95" s="26" t="n"/>
      <c r="G95" s="26" t="n"/>
      <c r="H95" s="30" t="n"/>
      <c r="I95" s="30" t="n"/>
      <c r="J95" s="20">
        <f>IF(A95="","",IF(I95="","Check status",IF(COUNTIF($A$12:$A$111,A95)&gt;1,"Check duplicate ID",IF(I95&lt;&gt;"Yes","Inactive",IFERROR(IF(OR(B95="",C95="",D95="",E95="",F95="",G95="",H95="",D95&lt;C95),"Check inputs",IF(COUNTIFS($C$12:$C$111,"&lt;="&amp;D95,$D$12:$D$111,"&gt;="&amp;C95,$I$12:$I$111,"Yes")&gt;1,"Check overlap","OK")),"Check inputs")))))</f>
        <v/>
      </c>
    </row>
    <row r="96">
      <c r="A96" s="24" t="n"/>
      <c r="B96" s="24" t="n"/>
      <c r="C96" s="36" t="n"/>
      <c r="D96" s="36" t="n"/>
      <c r="E96" s="26" t="n"/>
      <c r="F96" s="26" t="n"/>
      <c r="G96" s="26" t="n"/>
      <c r="H96" s="30" t="n"/>
      <c r="I96" s="30" t="n"/>
      <c r="J96" s="22">
        <f>IF(A96="","",IF(I96="","Check status",IF(COUNTIF($A$12:$A$111,A96)&gt;1,"Check duplicate ID",IF(I96&lt;&gt;"Yes","Inactive",IFERROR(IF(OR(B96="",C96="",D96="",E96="",F96="",G96="",H96="",D96&lt;C96),"Check inputs",IF(COUNTIFS($C$12:$C$111,"&lt;="&amp;D96,$D$12:$D$111,"&gt;="&amp;C96,$I$12:$I$111,"Yes")&gt;1,"Check overlap","OK")),"Check inputs")))))</f>
        <v/>
      </c>
    </row>
    <row r="97">
      <c r="A97" s="24" t="n"/>
      <c r="B97" s="24" t="n"/>
      <c r="C97" s="36" t="n"/>
      <c r="D97" s="36" t="n"/>
      <c r="E97" s="26" t="n"/>
      <c r="F97" s="26" t="n"/>
      <c r="G97" s="26" t="n"/>
      <c r="H97" s="30" t="n"/>
      <c r="I97" s="30" t="n"/>
      <c r="J97" s="20">
        <f>IF(A97="","",IF(I97="","Check status",IF(COUNTIF($A$12:$A$111,A97)&gt;1,"Check duplicate ID",IF(I97&lt;&gt;"Yes","Inactive",IFERROR(IF(OR(B97="",C97="",D97="",E97="",F97="",G97="",H97="",D97&lt;C97),"Check inputs",IF(COUNTIFS($C$12:$C$111,"&lt;="&amp;D97,$D$12:$D$111,"&gt;="&amp;C97,$I$12:$I$111,"Yes")&gt;1,"Check overlap","OK")),"Check inputs")))))</f>
        <v/>
      </c>
    </row>
    <row r="98">
      <c r="A98" s="24" t="n"/>
      <c r="B98" s="24" t="n"/>
      <c r="C98" s="36" t="n"/>
      <c r="D98" s="36" t="n"/>
      <c r="E98" s="26" t="n"/>
      <c r="F98" s="26" t="n"/>
      <c r="G98" s="26" t="n"/>
      <c r="H98" s="30" t="n"/>
      <c r="I98" s="30" t="n"/>
      <c r="J98" s="22">
        <f>IF(A98="","",IF(I98="","Check status",IF(COUNTIF($A$12:$A$111,A98)&gt;1,"Check duplicate ID",IF(I98&lt;&gt;"Yes","Inactive",IFERROR(IF(OR(B98="",C98="",D98="",E98="",F98="",G98="",H98="",D98&lt;C98),"Check inputs",IF(COUNTIFS($C$12:$C$111,"&lt;="&amp;D98,$D$12:$D$111,"&gt;="&amp;C98,$I$12:$I$111,"Yes")&gt;1,"Check overlap","OK")),"Check inputs")))))</f>
        <v/>
      </c>
    </row>
    <row r="99">
      <c r="A99" s="24" t="n"/>
      <c r="B99" s="24" t="n"/>
      <c r="C99" s="36" t="n"/>
      <c r="D99" s="36" t="n"/>
      <c r="E99" s="26" t="n"/>
      <c r="F99" s="26" t="n"/>
      <c r="G99" s="26" t="n"/>
      <c r="H99" s="30" t="n"/>
      <c r="I99" s="30" t="n"/>
      <c r="J99" s="20">
        <f>IF(A99="","",IF(I99="","Check status",IF(COUNTIF($A$12:$A$111,A99)&gt;1,"Check duplicate ID",IF(I99&lt;&gt;"Yes","Inactive",IFERROR(IF(OR(B99="",C99="",D99="",E99="",F99="",G99="",H99="",D99&lt;C99),"Check inputs",IF(COUNTIFS($C$12:$C$111,"&lt;="&amp;D99,$D$12:$D$111,"&gt;="&amp;C99,$I$12:$I$111,"Yes")&gt;1,"Check overlap","OK")),"Check inputs")))))</f>
        <v/>
      </c>
    </row>
    <row r="100">
      <c r="A100" s="24" t="n"/>
      <c r="B100" s="24" t="n"/>
      <c r="C100" s="36" t="n"/>
      <c r="D100" s="36" t="n"/>
      <c r="E100" s="26" t="n"/>
      <c r="F100" s="26" t="n"/>
      <c r="G100" s="26" t="n"/>
      <c r="H100" s="30" t="n"/>
      <c r="I100" s="30" t="n"/>
      <c r="J100" s="22">
        <f>IF(A100="","",IF(I100="","Check status",IF(COUNTIF($A$12:$A$111,A100)&gt;1,"Check duplicate ID",IF(I100&lt;&gt;"Yes","Inactive",IFERROR(IF(OR(B100="",C100="",D100="",E100="",F100="",G100="",H100="",D100&lt;C100),"Check inputs",IF(COUNTIFS($C$12:$C$111,"&lt;="&amp;D100,$D$12:$D$111,"&gt;="&amp;C100,$I$12:$I$111,"Yes")&gt;1,"Check overlap","OK")),"Check inputs")))))</f>
        <v/>
      </c>
    </row>
    <row r="101">
      <c r="A101" s="24" t="n"/>
      <c r="B101" s="24" t="n"/>
      <c r="C101" s="36" t="n"/>
      <c r="D101" s="36" t="n"/>
      <c r="E101" s="26" t="n"/>
      <c r="F101" s="26" t="n"/>
      <c r="G101" s="26" t="n"/>
      <c r="H101" s="30" t="n"/>
      <c r="I101" s="30" t="n"/>
      <c r="J101" s="20">
        <f>IF(A101="","",IF(I101="","Check status",IF(COUNTIF($A$12:$A$111,A101)&gt;1,"Check duplicate ID",IF(I101&lt;&gt;"Yes","Inactive",IFERROR(IF(OR(B101="",C101="",D101="",E101="",F101="",G101="",H101="",D101&lt;C101),"Check inputs",IF(COUNTIFS($C$12:$C$111,"&lt;="&amp;D101,$D$12:$D$111,"&gt;="&amp;C101,$I$12:$I$111,"Yes")&gt;1,"Check overlap","OK")),"Check inputs")))))</f>
        <v/>
      </c>
    </row>
    <row r="102">
      <c r="A102" s="24" t="n"/>
      <c r="B102" s="24" t="n"/>
      <c r="C102" s="36" t="n"/>
      <c r="D102" s="36" t="n"/>
      <c r="E102" s="26" t="n"/>
      <c r="F102" s="26" t="n"/>
      <c r="G102" s="26" t="n"/>
      <c r="H102" s="30" t="n"/>
      <c r="I102" s="30" t="n"/>
      <c r="J102" s="22">
        <f>IF(A102="","",IF(I102="","Check status",IF(COUNTIF($A$12:$A$111,A102)&gt;1,"Check duplicate ID",IF(I102&lt;&gt;"Yes","Inactive",IFERROR(IF(OR(B102="",C102="",D102="",E102="",F102="",G102="",H102="",D102&lt;C102),"Check inputs",IF(COUNTIFS($C$12:$C$111,"&lt;="&amp;D102,$D$12:$D$111,"&gt;="&amp;C102,$I$12:$I$111,"Yes")&gt;1,"Check overlap","OK")),"Check inputs")))))</f>
        <v/>
      </c>
    </row>
    <row r="103">
      <c r="A103" s="24" t="n"/>
      <c r="B103" s="24" t="n"/>
      <c r="C103" s="36" t="n"/>
      <c r="D103" s="36" t="n"/>
      <c r="E103" s="26" t="n"/>
      <c r="F103" s="26" t="n"/>
      <c r="G103" s="26" t="n"/>
      <c r="H103" s="30" t="n"/>
      <c r="I103" s="30" t="n"/>
      <c r="J103" s="20">
        <f>IF(A103="","",IF(I103="","Check status",IF(COUNTIF($A$12:$A$111,A103)&gt;1,"Check duplicate ID",IF(I103&lt;&gt;"Yes","Inactive",IFERROR(IF(OR(B103="",C103="",D103="",E103="",F103="",G103="",H103="",D103&lt;C103),"Check inputs",IF(COUNTIFS($C$12:$C$111,"&lt;="&amp;D103,$D$12:$D$111,"&gt;="&amp;C103,$I$12:$I$111,"Yes")&gt;1,"Check overlap","OK")),"Check inputs")))))</f>
        <v/>
      </c>
    </row>
    <row r="104">
      <c r="A104" s="24" t="n"/>
      <c r="B104" s="24" t="n"/>
      <c r="C104" s="36" t="n"/>
      <c r="D104" s="36" t="n"/>
      <c r="E104" s="26" t="n"/>
      <c r="F104" s="26" t="n"/>
      <c r="G104" s="26" t="n"/>
      <c r="H104" s="30" t="n"/>
      <c r="I104" s="30" t="n"/>
      <c r="J104" s="22">
        <f>IF(A104="","",IF(I104="","Check status",IF(COUNTIF($A$12:$A$111,A104)&gt;1,"Check duplicate ID",IF(I104&lt;&gt;"Yes","Inactive",IFERROR(IF(OR(B104="",C104="",D104="",E104="",F104="",G104="",H104="",D104&lt;C104),"Check inputs",IF(COUNTIFS($C$12:$C$111,"&lt;="&amp;D104,$D$12:$D$111,"&gt;="&amp;C104,$I$12:$I$111,"Yes")&gt;1,"Check overlap","OK")),"Check inputs")))))</f>
        <v/>
      </c>
    </row>
    <row r="105">
      <c r="A105" s="24" t="n"/>
      <c r="B105" s="24" t="n"/>
      <c r="C105" s="36" t="n"/>
      <c r="D105" s="36" t="n"/>
      <c r="E105" s="26" t="n"/>
      <c r="F105" s="26" t="n"/>
      <c r="G105" s="26" t="n"/>
      <c r="H105" s="30" t="n"/>
      <c r="I105" s="30" t="n"/>
      <c r="J105" s="20">
        <f>IF(A105="","",IF(I105="","Check status",IF(COUNTIF($A$12:$A$111,A105)&gt;1,"Check duplicate ID",IF(I105&lt;&gt;"Yes","Inactive",IFERROR(IF(OR(B105="",C105="",D105="",E105="",F105="",G105="",H105="",D105&lt;C105),"Check inputs",IF(COUNTIFS($C$12:$C$111,"&lt;="&amp;D105,$D$12:$D$111,"&gt;="&amp;C105,$I$12:$I$111,"Yes")&gt;1,"Check overlap","OK")),"Check inputs")))))</f>
        <v/>
      </c>
    </row>
    <row r="106">
      <c r="A106" s="24" t="n"/>
      <c r="B106" s="24" t="n"/>
      <c r="C106" s="36" t="n"/>
      <c r="D106" s="36" t="n"/>
      <c r="E106" s="26" t="n"/>
      <c r="F106" s="26" t="n"/>
      <c r="G106" s="26" t="n"/>
      <c r="H106" s="30" t="n"/>
      <c r="I106" s="30" t="n"/>
      <c r="J106" s="22">
        <f>IF(A106="","",IF(I106="","Check status",IF(COUNTIF($A$12:$A$111,A106)&gt;1,"Check duplicate ID",IF(I106&lt;&gt;"Yes","Inactive",IFERROR(IF(OR(B106="",C106="",D106="",E106="",F106="",G106="",H106="",D106&lt;C106),"Check inputs",IF(COUNTIFS($C$12:$C$111,"&lt;="&amp;D106,$D$12:$D$111,"&gt;="&amp;C106,$I$12:$I$111,"Yes")&gt;1,"Check overlap","OK")),"Check inputs")))))</f>
        <v/>
      </c>
    </row>
    <row r="107">
      <c r="A107" s="24" t="n"/>
      <c r="B107" s="24" t="n"/>
      <c r="C107" s="36" t="n"/>
      <c r="D107" s="36" t="n"/>
      <c r="E107" s="26" t="n"/>
      <c r="F107" s="26" t="n"/>
      <c r="G107" s="26" t="n"/>
      <c r="H107" s="30" t="n"/>
      <c r="I107" s="30" t="n"/>
      <c r="J107" s="20">
        <f>IF(A107="","",IF(I107="","Check status",IF(COUNTIF($A$12:$A$111,A107)&gt;1,"Check duplicate ID",IF(I107&lt;&gt;"Yes","Inactive",IFERROR(IF(OR(B107="",C107="",D107="",E107="",F107="",G107="",H107="",D107&lt;C107),"Check inputs",IF(COUNTIFS($C$12:$C$111,"&lt;="&amp;D107,$D$12:$D$111,"&gt;="&amp;C107,$I$12:$I$111,"Yes")&gt;1,"Check overlap","OK")),"Check inputs")))))</f>
        <v/>
      </c>
    </row>
    <row r="108">
      <c r="A108" s="24" t="n"/>
      <c r="B108" s="24" t="n"/>
      <c r="C108" s="36" t="n"/>
      <c r="D108" s="36" t="n"/>
      <c r="E108" s="26" t="n"/>
      <c r="F108" s="26" t="n"/>
      <c r="G108" s="26" t="n"/>
      <c r="H108" s="30" t="n"/>
      <c r="I108" s="30" t="n"/>
      <c r="J108" s="22">
        <f>IF(A108="","",IF(I108="","Check status",IF(COUNTIF($A$12:$A$111,A108)&gt;1,"Check duplicate ID",IF(I108&lt;&gt;"Yes","Inactive",IFERROR(IF(OR(B108="",C108="",D108="",E108="",F108="",G108="",H108="",D108&lt;C108),"Check inputs",IF(COUNTIFS($C$12:$C$111,"&lt;="&amp;D108,$D$12:$D$111,"&gt;="&amp;C108,$I$12:$I$111,"Yes")&gt;1,"Check overlap","OK")),"Check inputs")))))</f>
        <v/>
      </c>
    </row>
    <row r="109">
      <c r="A109" s="24" t="n"/>
      <c r="B109" s="24" t="n"/>
      <c r="C109" s="36" t="n"/>
      <c r="D109" s="36" t="n"/>
      <c r="E109" s="26" t="n"/>
      <c r="F109" s="26" t="n"/>
      <c r="G109" s="26" t="n"/>
      <c r="H109" s="30" t="n"/>
      <c r="I109" s="30" t="n"/>
      <c r="J109" s="20">
        <f>IF(A109="","",IF(I109="","Check status",IF(COUNTIF($A$12:$A$111,A109)&gt;1,"Check duplicate ID",IF(I109&lt;&gt;"Yes","Inactive",IFERROR(IF(OR(B109="",C109="",D109="",E109="",F109="",G109="",H109="",D109&lt;C109),"Check inputs",IF(COUNTIFS($C$12:$C$111,"&lt;="&amp;D109,$D$12:$D$111,"&gt;="&amp;C109,$I$12:$I$111,"Yes")&gt;1,"Check overlap","OK")),"Check inputs")))))</f>
        <v/>
      </c>
    </row>
    <row r="110">
      <c r="A110" s="24" t="n"/>
      <c r="B110" s="24" t="n"/>
      <c r="C110" s="36" t="n"/>
      <c r="D110" s="36" t="n"/>
      <c r="E110" s="26" t="n"/>
      <c r="F110" s="26" t="n"/>
      <c r="G110" s="26" t="n"/>
      <c r="H110" s="30" t="n"/>
      <c r="I110" s="30" t="n"/>
      <c r="J110" s="22">
        <f>IF(A110="","",IF(I110="","Check status",IF(COUNTIF($A$12:$A$111,A110)&gt;1,"Check duplicate ID",IF(I110&lt;&gt;"Yes","Inactive",IFERROR(IF(OR(B110="",C110="",D110="",E110="",F110="",G110="",H110="",D110&lt;C110),"Check inputs",IF(COUNTIFS($C$12:$C$111,"&lt;="&amp;D110,$D$12:$D$111,"&gt;="&amp;C110,$I$12:$I$111,"Yes")&gt;1,"Check overlap","OK")),"Check inputs")))))</f>
        <v/>
      </c>
    </row>
    <row r="111">
      <c r="A111" s="24" t="n"/>
      <c r="B111" s="24" t="n"/>
      <c r="C111" s="36" t="n"/>
      <c r="D111" s="36" t="n"/>
      <c r="E111" s="26" t="n"/>
      <c r="F111" s="26" t="n"/>
      <c r="G111" s="26" t="n"/>
      <c r="H111" s="30" t="n"/>
      <c r="I111" s="30" t="n"/>
      <c r="J111" s="20">
        <f>IF(A111="","",IF(I111="","Check status",IF(COUNTIF($A$12:$A$111,A111)&gt;1,"Check duplicate ID",IF(I111&lt;&gt;"Yes","Inactive",IFERROR(IF(OR(B111="",C111="",D111="",E111="",F111="",G111="",H111="",D111&lt;C111),"Check inputs",IF(COUNTIFS($C$12:$C$111,"&lt;="&amp;D111,$D$12:$D$111,"&gt;="&amp;C111,$I$12:$I$111,"Yes")&gt;1,"Check overlap","OK")),"Check inputs")))))</f>
        <v/>
      </c>
    </row>
  </sheetData>
  <autoFilter ref="A11:J111"/>
  <mergeCells count="1">
    <mergeCell ref="A1:J1"/>
  </mergeCells>
  <conditionalFormatting sqref="J12:J111">
    <cfRule type="expression" priority="1" dxfId="0">
      <formula>AND($A12&lt;&gt;"",LEFT($J12,5)="Check")</formula>
    </cfRule>
    <cfRule type="expression" priority="2" dxfId="1">
      <formula>AND($A12&lt;&gt;"",$J12="OK")</formula>
    </cfRule>
  </conditionalFormatting>
  <dataValidations count="9">
    <dataValidation sqref="B3" showDropDown="0" showInputMessage="0" showErrorMessage="0" allowBlank="0" errorTitle="Check date" error="Enter a valid planning start date." type="date" operator="between">
      <formula1>DATE(2000,1,1)</formula1>
      <formula2>DATE(2100,12,31)</formula2>
    </dataValidation>
    <dataValidation sqref="B4" showDropDown="0" showInputMessage="0" showErrorMessage="0" allowBlank="0" errorTitle="Check planning horizon" error="Enter a whole number from 30 through 150." type="whole" operator="between">
      <formula1>30</formula1>
      <formula2>150</formula2>
    </dataValidation>
    <dataValidation sqref="B5:B6" showDropDown="0" showInputMessage="0" showErrorMessage="0" allowBlank="0" errorTitle="Check capacity" error="Enter a whole number from 0 through 100." type="whole" operator="between">
      <formula1>0</formula1>
      <formula2>100</formula2>
    </dataValidation>
    <dataValidation sqref="B7" showDropDown="0" showInputMessage="0" showErrorMessage="0" allowBlank="0" errorTitle="Check minimum stay" error="Enter a whole number from 1 through 30." type="whole" operator="between">
      <formula1>1</formula1>
      <formula2>30</formula2>
    </dataValidation>
    <dataValidation sqref="C12:D111" showDropDown="0" showInputMessage="0" showErrorMessage="0" allowBlank="0" errorTitle="Check rule date" error="Enter a date within the modeled planning horizon." type="date" operator="between">
      <formula1>$B$3</formula1>
      <formula2>$B$3+$B$4-1</formula2>
    </dataValidation>
    <dataValidation sqref="E12:F111" showDropDown="0" showInputMessage="0" showErrorMessage="0" allowBlank="0" errorTitle="Check rule capacity" error="Enter a whole-number capacity from 0 through 100." type="whole" operator="between">
      <formula1>0</formula1>
      <formula2>100</formula2>
    </dataValidation>
    <dataValidation sqref="G12:G111" showDropDown="0" showInputMessage="0" showErrorMessage="0" allowBlank="0" errorTitle="Check minimum stay" error="Enter a whole-number minimum from 1 through 30 nights." type="whole" operator="between">
      <formula1>1</formula1>
      <formula2>30</formula2>
    </dataValidation>
    <dataValidation sqref="H12:H111" showDropDown="0" showInputMessage="0" showErrorMessage="0" allowBlank="0" errorTitle="Check blackout choice" error="Choose Yes or No." type="list">
      <formula1>"Yes,No"</formula1>
    </dataValidation>
    <dataValidation sqref="I12:I111" showDropDown="0" showInputMessage="0" showErrorMessage="0" allowBlank="0" errorTitle="Check active choice" error="Choose Yes or No." type="list">
      <formula1>"Yes,No"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2026-09-10T00:07:32Z</dcterms:created>
  <dcterms:modified xmlns:dcterms="http://purl.org/dc/terms/" xmlns:xsi="http://www.w3.org/2001/XMLSchema-instance" xsi:type="dcterms:W3CDTF">2026-09-10T00:07:32+00:00Z</dcterms:modified>
</cp:coreProperties>
</file>