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activation Lis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'Reactivation List'!$A$5:$M$105</definedName>
    <definedName name="_xlnm._FilterDatabase" localSheetId="2" hidden="1">'Assumptions'!$A$4:$B$8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6C68"/>
      <sz val="10"/>
    </font>
    <font>
      <name val="Calibri"/>
      <b val="1"/>
      <color rgb="00FFFFFF"/>
      <sz val="11"/>
    </font>
    <font>
      <name val="Calibri"/>
      <b val="1"/>
      <color rgb="00243333"/>
      <sz val="10"/>
    </font>
    <font>
      <name val="Calibri"/>
      <color rgb="00243333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1" fontId="5" fillId="5" borderId="1" applyAlignment="1" pivotButton="0" quotePrefix="0" xfId="0">
      <alignment horizontal="right" vertical="center"/>
    </xf>
    <xf numFmtId="9" fontId="5" fillId="4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Client priority mix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'Summary'!$D$5:$D$10</f>
            </numRef>
          </cat>
          <val>
            <numRef>
              <f>'Summary'!$E$5:$E$10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Clients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Priority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24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J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6" customWidth="1" min="2" max="2"/>
    <col width="3" customWidth="1" min="3" max="3"/>
    <col width="18" customWidth="1" min="4" max="4"/>
    <col width="14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1" t="inlineStr">
        <is>
          <t>Inactive Pet Client Reactivation List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 ht="22" customHeight="1">
      <c r="A2" s="4" t="inlineStr">
        <is>
          <t>Counts reflect entered records and the editable timing assumptions.</t>
        </is>
      </c>
    </row>
    <row r="3"/>
    <row r="4">
      <c r="A4" s="5" t="inlineStr">
        <is>
          <t>Indicator</t>
        </is>
      </c>
      <c r="B4" s="5" t="inlineStr">
        <is>
          <t>Current value</t>
        </is>
      </c>
      <c r="D4" s="5" t="inlineStr">
        <is>
          <t>Priority</t>
        </is>
      </c>
      <c r="E4" s="5" t="inlineStr">
        <is>
          <t>Client count</t>
        </is>
      </c>
    </row>
    <row r="5">
      <c r="A5" s="6" t="inlineStr">
        <is>
          <t>As of date</t>
        </is>
      </c>
      <c r="B5" s="7">
        <f>IFERROR(Assumptions!$B$5,"")</f>
        <v/>
      </c>
      <c r="D5" s="6" t="inlineStr">
        <is>
          <t>High</t>
        </is>
      </c>
      <c r="E5" s="8">
        <f>COUNTIF('Reactivation List'!$K$6:$K$105,D5)</f>
        <v/>
      </c>
    </row>
    <row r="6">
      <c r="A6" s="9" t="inlineStr">
        <is>
          <t>Client records</t>
        </is>
      </c>
      <c r="B6" s="10">
        <f>COUNTIF('Reactivation List'!$A$6:$A$105,"&lt;&gt;")</f>
        <v/>
      </c>
      <c r="D6" s="9" t="inlineStr">
        <is>
          <t>Standard</t>
        </is>
      </c>
      <c r="E6" s="10">
        <f>COUNTIF('Reactivation List'!$K$6:$K$105,D6)</f>
        <v/>
      </c>
    </row>
    <row r="7">
      <c r="A7" s="6" t="inlineStr">
        <is>
          <t>Eligible inactive</t>
        </is>
      </c>
      <c r="B7" s="8">
        <f>SUM(COUNTIF('Reactivation List'!$K$6:$K$105,"High"),COUNTIF('Reactivation List'!$K$6:$K$105,"Standard"))</f>
        <v/>
      </c>
      <c r="D7" s="6" t="inlineStr">
        <is>
          <t>Hold</t>
        </is>
      </c>
      <c r="E7" s="8">
        <f>COUNTIF('Reactivation List'!$K$6:$K$105,D7)</f>
        <v/>
      </c>
    </row>
    <row r="8">
      <c r="A8" s="9" t="inlineStr">
        <is>
          <t>High priority</t>
        </is>
      </c>
      <c r="B8" s="10">
        <f>COUNTIF('Reactivation List'!$K$6:$K$105,"High")</f>
        <v/>
      </c>
      <c r="D8" s="9" t="inlineStr">
        <is>
          <t>Not inactive</t>
        </is>
      </c>
      <c r="E8" s="10">
        <f>COUNTIF('Reactivation List'!$K$6:$K$105,D8)</f>
        <v/>
      </c>
    </row>
    <row r="9">
      <c r="A9" s="6" t="inlineStr">
        <is>
          <t>Ready for review</t>
        </is>
      </c>
      <c r="B9" s="8">
        <f>COUNTIF('Reactivation List'!$L$6:$L$105,"Ready for review")</f>
        <v/>
      </c>
      <c r="D9" s="6" t="inlineStr">
        <is>
          <t>Complete</t>
        </is>
      </c>
      <c r="E9" s="8">
        <f>COUNTIF('Reactivation List'!$K$6:$K$105,D9)</f>
        <v/>
      </c>
    </row>
    <row r="10">
      <c r="A10" s="9" t="inlineStr">
        <is>
          <t>Follow-up check</t>
        </is>
      </c>
      <c r="B10" s="10">
        <f>COUNTIF('Reactivation List'!$L$6:$L$105,"Follow-up check")</f>
        <v/>
      </c>
      <c r="D10" s="9" t="inlineStr">
        <is>
          <t>Review date</t>
        </is>
      </c>
      <c r="E10" s="10">
        <f>COUNTIF('Reactivation List'!$K$6:$K$105,D10)</f>
        <v/>
      </c>
    </row>
    <row r="11">
      <c r="A11" s="6" t="inlineStr">
        <is>
          <t>Reactivated</t>
        </is>
      </c>
      <c r="B11" s="8">
        <f>COUNTIF('Reactivation List'!$I$6:$I$105,"Reactivated")</f>
        <v/>
      </c>
    </row>
    <row r="12">
      <c r="A12" s="9" t="inlineStr">
        <is>
          <t>On hold</t>
        </is>
      </c>
      <c r="B12" s="10">
        <f>COUNTIF('Reactivation List'!$K$6:$K$105,"Hold")</f>
        <v/>
      </c>
    </row>
    <row r="13">
      <c r="A13" s="6" t="inlineStr">
        <is>
          <t>Eligible share of records</t>
        </is>
      </c>
      <c r="B13" s="11">
        <f>IFERROR(IF(B6=0,"",B7/B6),"")</f>
        <v/>
      </c>
    </row>
  </sheetData>
  <mergeCells count="1">
    <mergeCell ref="A1:J1"/>
  </mergeCells>
  <conditionalFormatting sqref="B8:B10">
    <cfRule type="expression" priority="1" dxfId="0">
      <formula>B8&gt;0</formula>
    </cfRule>
  </conditionalFormatting>
  <conditionalFormatting sqref="B11">
    <cfRule type="expression" priority="2" dxfId="1">
      <formula>B11&gt;0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/>
  </sheetPr>
  <dimension ref="A1:M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23" customWidth="1" min="2" max="2"/>
    <col width="18" customWidth="1" min="3" max="3"/>
    <col width="16" customWidth="1" min="4" max="4"/>
    <col width="13" customWidth="1" min="5" max="5"/>
    <col width="17" customWidth="1" min="6" max="6"/>
    <col width="17" customWidth="1" min="7" max="7"/>
    <col width="17" customWidth="1" min="8" max="8"/>
    <col width="18" customWidth="1" min="9" max="9"/>
    <col width="18" customWidth="1" min="10" max="10"/>
    <col width="15" customWidth="1" min="11" max="11"/>
    <col width="21" customWidth="1" min="12" max="12"/>
    <col width="36" customWidth="1" min="13" max="13"/>
  </cols>
  <sheetData>
    <row r="1" ht="28" customHeight="1">
      <c r="A1" s="1" t="inlineStr">
        <is>
          <t>Reactivation Working List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n"/>
    </row>
    <row r="2" ht="22" customHeight="1">
      <c r="A2" s="4" t="inlineStr">
        <is>
          <t>Use consent and status fields as administrative inputs; review each record before outreach.</t>
        </is>
      </c>
    </row>
    <row r="3" ht="22" customHeight="1">
      <c r="A3" s="4" t="inlineStr">
        <is>
          <t>Yellow cells are editable. Calculated fields update when the workbook recalculates.</t>
        </is>
      </c>
    </row>
    <row r="4"/>
    <row r="5" ht="34" customHeight="1">
      <c r="A5" s="5" t="inlineStr">
        <is>
          <t>Client ID</t>
        </is>
      </c>
      <c r="B5" s="5" t="inlineStr">
        <is>
          <t>Client name</t>
        </is>
      </c>
      <c r="C5" s="5" t="inlineStr">
        <is>
          <t>Pet name</t>
        </is>
      </c>
      <c r="D5" s="5" t="inlineStr">
        <is>
          <t>Last service date</t>
        </is>
      </c>
      <c r="E5" s="5" t="inlineStr">
        <is>
          <t>Days inactive</t>
        </is>
      </c>
      <c r="F5" s="5" t="inlineStr">
        <is>
          <t>Contact consent</t>
        </is>
      </c>
      <c r="G5" s="5" t="inlineStr">
        <is>
          <t>Preferred contact</t>
        </is>
      </c>
      <c r="H5" s="5" t="inlineStr">
        <is>
          <t>Assigned to</t>
        </is>
      </c>
      <c r="I5" s="5" t="inlineStr">
        <is>
          <t>Outreach status</t>
        </is>
      </c>
      <c r="J5" s="5" t="inlineStr">
        <is>
          <t>Last outreach date</t>
        </is>
      </c>
      <c r="K5" s="5" t="inlineStr">
        <is>
          <t>Priority</t>
        </is>
      </c>
      <c r="L5" s="5" t="inlineStr">
        <is>
          <t>Follow-up alert</t>
        </is>
      </c>
      <c r="M5" s="5" t="inlineStr">
        <is>
          <t>Administrative notes</t>
        </is>
      </c>
    </row>
    <row r="6" ht="28" customHeight="1">
      <c r="A6" s="12" t="inlineStr">
        <is>
          <t>DEMO-001</t>
        </is>
      </c>
      <c r="B6" s="12" t="inlineStr">
        <is>
          <t>Fictional Client 01</t>
        </is>
      </c>
      <c r="C6" s="12" t="inlineStr">
        <is>
          <t>Sample Pet 01</t>
        </is>
      </c>
      <c r="D6" s="13" t="n">
        <v>45964</v>
      </c>
      <c r="E6" s="14">
        <f>IF(A6="","",IFERROR(IF(D6="","",MAX(0,Assumptions!$B$5-D6)),""))</f>
        <v/>
      </c>
      <c r="F6" s="15" t="inlineStr">
        <is>
          <t>Yes</t>
        </is>
      </c>
      <c r="G6" s="15" t="inlineStr">
        <is>
          <t>Email</t>
        </is>
      </c>
      <c r="H6" s="15" t="inlineStr">
        <is>
          <t>Demo Team A</t>
        </is>
      </c>
      <c r="I6" s="15" t="inlineStr">
        <is>
          <t>Not started</t>
        </is>
      </c>
      <c r="J6" s="13" t="n"/>
      <c r="K6" s="16">
        <f>IF(A6="","",IFERROR(IF(OR(D6="",D6&gt;Assumptions!$B$5),"Review date",IF(OR(IFERROR(VLOOKUP(F6,Assumptions!$D$5:$E$7,2,FALSE),"No")&lt;&gt;"Yes",IFERROR(VLOOKUP(I6,Assumptions!$H$5:$J$9,2,FALSE),"Check")="Hold"),"Hold",IF(IFERROR(VLOOKUP(I6,Assumptions!$H$5:$J$9,2,FALSE),"Check")="Complete","Complete",IF(E6&gt;=Assumptions!$B$7,"High",IF(E6&gt;=Assumptions!$B$6,"Standard","Not inactive"))))),"Review"))</f>
        <v/>
      </c>
      <c r="L6" s="16">
        <f>IF(A6="","",IFERROR(IF(K6="Review date","Check service date",IF(K6="Review","Human check",IF(K6="Hold","Consent/status hold",IF(OR(K6="Complete",K6="Not inactive"),K6,IF(IFERROR(VLOOKUP(I6,Assumptions!$H$5:$J$9,3,FALSE),"Check")="Ready","Ready for review",IF(IFERROR(VLOOKUP(I6,Assumptions!$H$5:$J$9,3,FALSE),"Check")&lt;&gt;"Use date","Check status",IF(OR(J6="",J6&gt;Assumptions!$B$5),"Check outreach date",IF(Assumptions!$B$5-J6&gt;=Assumptions!$B$8,"Follow-up check","Wait")))))))),"Human check"))</f>
        <v/>
      </c>
      <c r="M6" s="12" t="inlineStr">
        <is>
          <t>Demo record: seasonal service reminder.</t>
        </is>
      </c>
    </row>
    <row r="7" ht="28" customHeight="1">
      <c r="A7" s="12" t="inlineStr">
        <is>
          <t>DEMO-002</t>
        </is>
      </c>
      <c r="B7" s="12" t="inlineStr">
        <is>
          <t>Fictional Client 02</t>
        </is>
      </c>
      <c r="C7" s="12" t="inlineStr">
        <is>
          <t>Sample Pet 02</t>
        </is>
      </c>
      <c r="D7" s="13" t="n">
        <v>46034</v>
      </c>
      <c r="E7" s="17">
        <f>IF(A7="","",IFERROR(IF(D7="","",MAX(0,Assumptions!$B$5-D7)),""))</f>
        <v/>
      </c>
      <c r="F7" s="15" t="inlineStr">
        <is>
          <t>Yes</t>
        </is>
      </c>
      <c r="G7" s="15" t="inlineStr">
        <is>
          <t>Phone</t>
        </is>
      </c>
      <c r="H7" s="15" t="inlineStr">
        <is>
          <t>Demo Team B</t>
        </is>
      </c>
      <c r="I7" s="15" t="inlineStr">
        <is>
          <t>Attempted</t>
        </is>
      </c>
      <c r="J7" s="13" t="n">
        <v>46259</v>
      </c>
      <c r="K7" s="18">
        <f>IF(A7="","",IFERROR(IF(OR(D7="",D7&gt;Assumptions!$B$5),"Review date",IF(OR(IFERROR(VLOOKUP(F7,Assumptions!$D$5:$E$7,2,FALSE),"No")&lt;&gt;"Yes",IFERROR(VLOOKUP(I7,Assumptions!$H$5:$J$9,2,FALSE),"Check")="Hold"),"Hold",IF(IFERROR(VLOOKUP(I7,Assumptions!$H$5:$J$9,2,FALSE),"Check")="Complete","Complete",IF(E7&gt;=Assumptions!$B$7,"High",IF(E7&gt;=Assumptions!$B$6,"Standard","Not inactive"))))),"Review"))</f>
        <v/>
      </c>
      <c r="L7" s="18">
        <f>IF(A7="","",IFERROR(IF(K7="Review date","Check service date",IF(K7="Review","Human check",IF(K7="Hold","Consent/status hold",IF(OR(K7="Complete",K7="Not inactive"),K7,IF(IFERROR(VLOOKUP(I7,Assumptions!$H$5:$J$9,3,FALSE),"Check")="Ready","Ready for review",IF(IFERROR(VLOOKUP(I7,Assumptions!$H$5:$J$9,3,FALSE),"Check")&lt;&gt;"Use date","Check status",IF(OR(J7="",J7&gt;Assumptions!$B$5),"Check outreach date",IF(Assumptions!$B$5-J7&gt;=Assumptions!$B$8,"Follow-up check","Wait")))))))),"Human check"))</f>
        <v/>
      </c>
      <c r="M7" s="12" t="inlineStr">
        <is>
          <t>Demo record: prior outreach attempt entered.</t>
        </is>
      </c>
    </row>
    <row r="8" ht="28" customHeight="1">
      <c r="A8" s="12" t="inlineStr">
        <is>
          <t>DEMO-003</t>
        </is>
      </c>
      <c r="B8" s="12" t="inlineStr">
        <is>
          <t>Fictional Client 03</t>
        </is>
      </c>
      <c r="C8" s="12" t="inlineStr">
        <is>
          <t>Sample Pet 03</t>
        </is>
      </c>
      <c r="D8" s="13" t="n">
        <v>46094</v>
      </c>
      <c r="E8" s="14">
        <f>IF(A8="","",IFERROR(IF(D8="","",MAX(0,Assumptions!$B$5-D8)),""))</f>
        <v/>
      </c>
      <c r="F8" s="15" t="inlineStr">
        <is>
          <t>Yes</t>
        </is>
      </c>
      <c r="G8" s="15" t="inlineStr">
        <is>
          <t>Text</t>
        </is>
      </c>
      <c r="H8" s="15" t="inlineStr">
        <is>
          <t>Demo Team A</t>
        </is>
      </c>
      <c r="I8" s="15" t="inlineStr">
        <is>
          <t>Contacted</t>
        </is>
      </c>
      <c r="J8" s="13" t="n">
        <v>46269</v>
      </c>
      <c r="K8" s="16">
        <f>IF(A8="","",IFERROR(IF(OR(D8="",D8&gt;Assumptions!$B$5),"Review date",IF(OR(IFERROR(VLOOKUP(F8,Assumptions!$D$5:$E$7,2,FALSE),"No")&lt;&gt;"Yes",IFERROR(VLOOKUP(I8,Assumptions!$H$5:$J$9,2,FALSE),"Check")="Hold"),"Hold",IF(IFERROR(VLOOKUP(I8,Assumptions!$H$5:$J$9,2,FALSE),"Check")="Complete","Complete",IF(E8&gt;=Assumptions!$B$7,"High",IF(E8&gt;=Assumptions!$B$6,"Standard","Not inactive"))))),"Review"))</f>
        <v/>
      </c>
      <c r="L8" s="16">
        <f>IF(A8="","",IFERROR(IF(K8="Review date","Check service date",IF(K8="Review","Human check",IF(K8="Hold","Consent/status hold",IF(OR(K8="Complete",K8="Not inactive"),K8,IF(IFERROR(VLOOKUP(I8,Assumptions!$H$5:$J$9,3,FALSE),"Check")="Ready","Ready for review",IF(IFERROR(VLOOKUP(I8,Assumptions!$H$5:$J$9,3,FALSE),"Check")&lt;&gt;"Use date","Check status",IF(OR(J8="",J8&gt;Assumptions!$B$5),"Check outreach date",IF(Assumptions!$B$5-J8&gt;=Assumptions!$B$8,"Follow-up check","Wait")))))))),"Human check"))</f>
        <v/>
      </c>
      <c r="M8" s="12" t="inlineStr">
        <is>
          <t>Demo record: awaiting a human follow-up decision.</t>
        </is>
      </c>
    </row>
    <row r="9" ht="28" customHeight="1">
      <c r="A9" s="12" t="inlineStr">
        <is>
          <t>DEMO-004</t>
        </is>
      </c>
      <c r="B9" s="12" t="inlineStr">
        <is>
          <t>Fictional Client 04</t>
        </is>
      </c>
      <c r="C9" s="12" t="inlineStr">
        <is>
          <t>Sample Pet 04</t>
        </is>
      </c>
      <c r="D9" s="13" t="n">
        <v>46154</v>
      </c>
      <c r="E9" s="17">
        <f>IF(A9="","",IFERROR(IF(D9="","",MAX(0,Assumptions!$B$5-D9)),""))</f>
        <v/>
      </c>
      <c r="F9" s="15" t="inlineStr">
        <is>
          <t>Yes</t>
        </is>
      </c>
      <c r="G9" s="15" t="inlineStr">
        <is>
          <t>Email</t>
        </is>
      </c>
      <c r="H9" s="15" t="inlineStr">
        <is>
          <t>Unassigned</t>
        </is>
      </c>
      <c r="I9" s="15" t="inlineStr">
        <is>
          <t>Not started</t>
        </is>
      </c>
      <c r="J9" s="13" t="n"/>
      <c r="K9" s="18">
        <f>IF(A9="","",IFERROR(IF(OR(D9="",D9&gt;Assumptions!$B$5),"Review date",IF(OR(IFERROR(VLOOKUP(F9,Assumptions!$D$5:$E$7,2,FALSE),"No")&lt;&gt;"Yes",IFERROR(VLOOKUP(I9,Assumptions!$H$5:$J$9,2,FALSE),"Check")="Hold"),"Hold",IF(IFERROR(VLOOKUP(I9,Assumptions!$H$5:$J$9,2,FALSE),"Check")="Complete","Complete",IF(E9&gt;=Assumptions!$B$7,"High",IF(E9&gt;=Assumptions!$B$6,"Standard","Not inactive"))))),"Review"))</f>
        <v/>
      </c>
      <c r="L9" s="18">
        <f>IF(A9="","",IFERROR(IF(K9="Review date","Check service date",IF(K9="Review","Human check",IF(K9="Hold","Consent/status hold",IF(OR(K9="Complete",K9="Not inactive"),K9,IF(IFERROR(VLOOKUP(I9,Assumptions!$H$5:$J$9,3,FALSE),"Check")="Ready","Ready for review",IF(IFERROR(VLOOKUP(I9,Assumptions!$H$5:$J$9,3,FALSE),"Check")&lt;&gt;"Use date","Check status",IF(OR(J9="",J9&gt;Assumptions!$B$5),"Check outreach date",IF(Assumptions!$B$5-J9&gt;=Assumptions!$B$8,"Follow-up check","Wait")))))))),"Human check"))</f>
        <v/>
      </c>
      <c r="M9" s="12" t="inlineStr">
        <is>
          <t>Demo record: inactive threshold boundary.</t>
        </is>
      </c>
    </row>
    <row r="10" ht="28" customHeight="1">
      <c r="A10" s="12" t="inlineStr">
        <is>
          <t>DEMO-005</t>
        </is>
      </c>
      <c r="B10" s="12" t="inlineStr">
        <is>
          <t>Fictional Client 05</t>
        </is>
      </c>
      <c r="C10" s="12" t="inlineStr">
        <is>
          <t>Sample Pet 05</t>
        </is>
      </c>
      <c r="D10" s="13" t="n">
        <v>46155</v>
      </c>
      <c r="E10" s="14">
        <f>IF(A10="","",IFERROR(IF(D10="","",MAX(0,Assumptions!$B$5-D10)),""))</f>
        <v/>
      </c>
      <c r="F10" s="15" t="inlineStr">
        <is>
          <t>Yes</t>
        </is>
      </c>
      <c r="G10" s="15" t="inlineStr">
        <is>
          <t>Phone</t>
        </is>
      </c>
      <c r="H10" s="15" t="inlineStr">
        <is>
          <t>Demo Team B</t>
        </is>
      </c>
      <c r="I10" s="15" t="inlineStr">
        <is>
          <t>Not started</t>
        </is>
      </c>
      <c r="J10" s="13" t="n"/>
      <c r="K10" s="16">
        <f>IF(A10="","",IFERROR(IF(OR(D10="",D10&gt;Assumptions!$B$5),"Review date",IF(OR(IFERROR(VLOOKUP(F10,Assumptions!$D$5:$E$7,2,FALSE),"No")&lt;&gt;"Yes",IFERROR(VLOOKUP(I10,Assumptions!$H$5:$J$9,2,FALSE),"Check")="Hold"),"Hold",IF(IFERROR(VLOOKUP(I10,Assumptions!$H$5:$J$9,2,FALSE),"Check")="Complete","Complete",IF(E10&gt;=Assumptions!$B$7,"High",IF(E10&gt;=Assumptions!$B$6,"Standard","Not inactive"))))),"Review"))</f>
        <v/>
      </c>
      <c r="L10" s="16">
        <f>IF(A10="","",IFERROR(IF(K10="Review date","Check service date",IF(K10="Review","Human check",IF(K10="Hold","Consent/status hold",IF(OR(K10="Complete",K10="Not inactive"),K10,IF(IFERROR(VLOOKUP(I10,Assumptions!$H$5:$J$9,3,FALSE),"Check")="Ready","Ready for review",IF(IFERROR(VLOOKUP(I10,Assumptions!$H$5:$J$9,3,FALSE),"Check")&lt;&gt;"Use date","Check status",IF(OR(J10="",J10&gt;Assumptions!$B$5),"Check outreach date",IF(Assumptions!$B$5-J10&gt;=Assumptions!$B$8,"Follow-up check","Wait")))))))),"Human check"))</f>
        <v/>
      </c>
      <c r="M10" s="12" t="inlineStr">
        <is>
          <t>Demo record: below the inactive threshold.</t>
        </is>
      </c>
    </row>
    <row r="11" ht="28" customHeight="1">
      <c r="A11" s="12" t="inlineStr">
        <is>
          <t>DEMO-006</t>
        </is>
      </c>
      <c r="B11" s="12" t="inlineStr">
        <is>
          <t>Fictional Client 06</t>
        </is>
      </c>
      <c r="C11" s="12" t="inlineStr">
        <is>
          <t>Sample Pet 06</t>
        </is>
      </c>
      <c r="D11" s="13" t="n">
        <v>45874</v>
      </c>
      <c r="E11" s="17">
        <f>IF(A11="","",IFERROR(IF(D11="","",MAX(0,Assumptions!$B$5-D11)),""))</f>
        <v/>
      </c>
      <c r="F11" s="15" t="inlineStr">
        <is>
          <t>No</t>
        </is>
      </c>
      <c r="G11" s="15" t="inlineStr">
        <is>
          <t>Email</t>
        </is>
      </c>
      <c r="H11" s="15" t="inlineStr">
        <is>
          <t>Unassigned</t>
        </is>
      </c>
      <c r="I11" s="15" t="inlineStr">
        <is>
          <t>Not started</t>
        </is>
      </c>
      <c r="J11" s="13" t="n"/>
      <c r="K11" s="18">
        <f>IF(A11="","",IFERROR(IF(OR(D11="",D11&gt;Assumptions!$B$5),"Review date",IF(OR(IFERROR(VLOOKUP(F11,Assumptions!$D$5:$E$7,2,FALSE),"No")&lt;&gt;"Yes",IFERROR(VLOOKUP(I11,Assumptions!$H$5:$J$9,2,FALSE),"Check")="Hold"),"Hold",IF(IFERROR(VLOOKUP(I11,Assumptions!$H$5:$J$9,2,FALSE),"Check")="Complete","Complete",IF(E11&gt;=Assumptions!$B$7,"High",IF(E11&gt;=Assumptions!$B$6,"Standard","Not inactive"))))),"Review"))</f>
        <v/>
      </c>
      <c r="L11" s="18">
        <f>IF(A11="","",IFERROR(IF(K11="Review date","Check service date",IF(K11="Review","Human check",IF(K11="Hold","Consent/status hold",IF(OR(K11="Complete",K11="Not inactive"),K11,IF(IFERROR(VLOOKUP(I11,Assumptions!$H$5:$J$9,3,FALSE),"Check")="Ready","Ready for review",IF(IFERROR(VLOOKUP(I11,Assumptions!$H$5:$J$9,3,FALSE),"Check")&lt;&gt;"Use date","Check status",IF(OR(J11="",J11&gt;Assumptions!$B$5),"Check outreach date",IF(Assumptions!$B$5-J11&gt;=Assumptions!$B$8,"Follow-up check","Wait")))))))),"Human check"))</f>
        <v/>
      </c>
      <c r="M11" s="12" t="inlineStr">
        <is>
          <t>Demo record: consent hold for human review.</t>
        </is>
      </c>
    </row>
    <row r="12" ht="28" customHeight="1">
      <c r="A12" s="12" t="inlineStr">
        <is>
          <t>DEMO-007</t>
        </is>
      </c>
      <c r="B12" s="12" t="inlineStr">
        <is>
          <t>Fictional Client 07</t>
        </is>
      </c>
      <c r="C12" s="12" t="inlineStr">
        <is>
          <t>Sample Pet 07</t>
        </is>
      </c>
      <c r="D12" s="13" t="n">
        <v>45909</v>
      </c>
      <c r="E12" s="14">
        <f>IF(A12="","",IFERROR(IF(D12="","",MAX(0,Assumptions!$B$5-D12)),""))</f>
        <v/>
      </c>
      <c r="F12" s="15" t="inlineStr">
        <is>
          <t>Unknown</t>
        </is>
      </c>
      <c r="G12" s="15" t="inlineStr">
        <is>
          <t>Text</t>
        </is>
      </c>
      <c r="H12" s="15" t="inlineStr">
        <is>
          <t>Demo Team A</t>
        </is>
      </c>
      <c r="I12" s="15" t="inlineStr">
        <is>
          <t>Attempted</t>
        </is>
      </c>
      <c r="J12" s="13" t="n">
        <v>46244</v>
      </c>
      <c r="K12" s="16">
        <f>IF(A12="","",IFERROR(IF(OR(D12="",D12&gt;Assumptions!$B$5),"Review date",IF(OR(IFERROR(VLOOKUP(F12,Assumptions!$D$5:$E$7,2,FALSE),"No")&lt;&gt;"Yes",IFERROR(VLOOKUP(I12,Assumptions!$H$5:$J$9,2,FALSE),"Check")="Hold"),"Hold",IF(IFERROR(VLOOKUP(I12,Assumptions!$H$5:$J$9,2,FALSE),"Check")="Complete","Complete",IF(E12&gt;=Assumptions!$B$7,"High",IF(E12&gt;=Assumptions!$B$6,"Standard","Not inactive"))))),"Review"))</f>
        <v/>
      </c>
      <c r="L12" s="16">
        <f>IF(A12="","",IFERROR(IF(K12="Review date","Check service date",IF(K12="Review","Human check",IF(K12="Hold","Consent/status hold",IF(OR(K12="Complete",K12="Not inactive"),K12,IF(IFERROR(VLOOKUP(I12,Assumptions!$H$5:$J$9,3,FALSE),"Check")="Ready","Ready for review",IF(IFERROR(VLOOKUP(I12,Assumptions!$H$5:$J$9,3,FALSE),"Check")&lt;&gt;"Use date","Check status",IF(OR(J12="",J12&gt;Assumptions!$B$5),"Check outreach date",IF(Assumptions!$B$5-J12&gt;=Assumptions!$B$8,"Follow-up check","Wait")))))))),"Human check"))</f>
        <v/>
      </c>
      <c r="M12" s="12" t="inlineStr">
        <is>
          <t>Demo record: consent status needs review.</t>
        </is>
      </c>
    </row>
    <row r="13" ht="28" customHeight="1">
      <c r="A13" s="12" t="inlineStr">
        <is>
          <t>DEMO-008</t>
        </is>
      </c>
      <c r="B13" s="12" t="inlineStr">
        <is>
          <t>Fictional Client 08</t>
        </is>
      </c>
      <c r="C13" s="12" t="inlineStr">
        <is>
          <t>Sample Pet 08</t>
        </is>
      </c>
      <c r="D13" s="13" t="n">
        <v>45999</v>
      </c>
      <c r="E13" s="17">
        <f>IF(A13="","",IFERROR(IF(D13="","",MAX(0,Assumptions!$B$5-D13)),""))</f>
        <v/>
      </c>
      <c r="F13" s="15" t="inlineStr">
        <is>
          <t>Yes</t>
        </is>
      </c>
      <c r="G13" s="15" t="inlineStr">
        <is>
          <t>Phone</t>
        </is>
      </c>
      <c r="H13" s="15" t="inlineStr">
        <is>
          <t>Demo Team B</t>
        </is>
      </c>
      <c r="I13" s="15" t="inlineStr">
        <is>
          <t>Reactivated</t>
        </is>
      </c>
      <c r="J13" s="13" t="n">
        <v>46264</v>
      </c>
      <c r="K13" s="18">
        <f>IF(A13="","",IFERROR(IF(OR(D13="",D13&gt;Assumptions!$B$5),"Review date",IF(OR(IFERROR(VLOOKUP(F13,Assumptions!$D$5:$E$7,2,FALSE),"No")&lt;&gt;"Yes",IFERROR(VLOOKUP(I13,Assumptions!$H$5:$J$9,2,FALSE),"Check")="Hold"),"Hold",IF(IFERROR(VLOOKUP(I13,Assumptions!$H$5:$J$9,2,FALSE),"Check")="Complete","Complete",IF(E13&gt;=Assumptions!$B$7,"High",IF(E13&gt;=Assumptions!$B$6,"Standard","Not inactive"))))),"Review"))</f>
        <v/>
      </c>
      <c r="L13" s="18">
        <f>IF(A13="","",IFERROR(IF(K13="Review date","Check service date",IF(K13="Review","Human check",IF(K13="Hold","Consent/status hold",IF(OR(K13="Complete",K13="Not inactive"),K13,IF(IFERROR(VLOOKUP(I13,Assumptions!$H$5:$J$9,3,FALSE),"Check")="Ready","Ready for review",IF(IFERROR(VLOOKUP(I13,Assumptions!$H$5:$J$9,3,FALSE),"Check")&lt;&gt;"Use date","Check status",IF(OR(J13="",J13&gt;Assumptions!$B$5),"Check outreach date",IF(Assumptions!$B$5-J13&gt;=Assumptions!$B$8,"Follow-up check","Wait")))))))),"Human check"))</f>
        <v/>
      </c>
      <c r="M13" s="12" t="inlineStr">
        <is>
          <t>Demo record: reactivation outcome entered.</t>
        </is>
      </c>
    </row>
    <row r="14" ht="28" customHeight="1">
      <c r="A14" s="12" t="inlineStr">
        <is>
          <t>DEMO-009</t>
        </is>
      </c>
      <c r="B14" s="12" t="inlineStr">
        <is>
          <t>Fictional Client 09</t>
        </is>
      </c>
      <c r="C14" s="12" t="inlineStr">
        <is>
          <t>Sample Pet 09</t>
        </is>
      </c>
      <c r="D14" s="13" t="n"/>
      <c r="E14" s="14">
        <f>IF(A14="","",IFERROR(IF(D14="","",MAX(0,Assumptions!$B$5-D14)),""))</f>
        <v/>
      </c>
      <c r="F14" s="15" t="inlineStr">
        <is>
          <t>Yes</t>
        </is>
      </c>
      <c r="G14" s="15" t="inlineStr">
        <is>
          <t>Email</t>
        </is>
      </c>
      <c r="H14" s="15" t="inlineStr">
        <is>
          <t>Unassigned</t>
        </is>
      </c>
      <c r="I14" s="15" t="inlineStr">
        <is>
          <t>Not started</t>
        </is>
      </c>
      <c r="J14" s="13" t="n"/>
      <c r="K14" s="16">
        <f>IF(A14="","",IFERROR(IF(OR(D14="",D14&gt;Assumptions!$B$5),"Review date",IF(OR(IFERROR(VLOOKUP(F14,Assumptions!$D$5:$E$7,2,FALSE),"No")&lt;&gt;"Yes",IFERROR(VLOOKUP(I14,Assumptions!$H$5:$J$9,2,FALSE),"Check")="Hold"),"Hold",IF(IFERROR(VLOOKUP(I14,Assumptions!$H$5:$J$9,2,FALSE),"Check")="Complete","Complete",IF(E14&gt;=Assumptions!$B$7,"High",IF(E14&gt;=Assumptions!$B$6,"Standard","Not inactive"))))),"Review"))</f>
        <v/>
      </c>
      <c r="L14" s="16">
        <f>IF(A14="","",IFERROR(IF(K14="Review date","Check service date",IF(K14="Review","Human check",IF(K14="Hold","Consent/status hold",IF(OR(K14="Complete",K14="Not inactive"),K14,IF(IFERROR(VLOOKUP(I14,Assumptions!$H$5:$J$9,3,FALSE),"Check")="Ready","Ready for review",IF(IFERROR(VLOOKUP(I14,Assumptions!$H$5:$J$9,3,FALSE),"Check")&lt;&gt;"Use date","Check status",IF(OR(J14="",J14&gt;Assumptions!$B$5),"Check outreach date",IF(Assumptions!$B$5-J14&gt;=Assumptions!$B$8,"Follow-up check","Wait")))))))),"Human check"))</f>
        <v/>
      </c>
      <c r="M14" s="12" t="inlineStr">
        <is>
          <t>Demo record: service date intentionally left blank.</t>
        </is>
      </c>
    </row>
    <row r="15" ht="28" customHeight="1">
      <c r="A15" s="12" t="inlineStr">
        <is>
          <t>DEMO-010</t>
        </is>
      </c>
      <c r="B15" s="12" t="inlineStr">
        <is>
          <t>Fictional Client 10</t>
        </is>
      </c>
      <c r="C15" s="12" t="inlineStr">
        <is>
          <t>Sample Pet 10</t>
        </is>
      </c>
      <c r="D15" s="13" t="n">
        <v>46124</v>
      </c>
      <c r="E15" s="17">
        <f>IF(A15="","",IFERROR(IF(D15="","",MAX(0,Assumptions!$B$5-D15)),""))</f>
        <v/>
      </c>
      <c r="F15" s="15" t="inlineStr">
        <is>
          <t>Yes</t>
        </is>
      </c>
      <c r="G15" s="15" t="inlineStr">
        <is>
          <t>Text</t>
        </is>
      </c>
      <c r="H15" s="15" t="inlineStr">
        <is>
          <t>Demo Team A</t>
        </is>
      </c>
      <c r="I15" s="15" t="inlineStr">
        <is>
          <t>Do not contact</t>
        </is>
      </c>
      <c r="J15" s="13" t="n">
        <v>46214</v>
      </c>
      <c r="K15" s="18">
        <f>IF(A15="","",IFERROR(IF(OR(D15="",D15&gt;Assumptions!$B$5),"Review date",IF(OR(IFERROR(VLOOKUP(F15,Assumptions!$D$5:$E$7,2,FALSE),"No")&lt;&gt;"Yes",IFERROR(VLOOKUP(I15,Assumptions!$H$5:$J$9,2,FALSE),"Check")="Hold"),"Hold",IF(IFERROR(VLOOKUP(I15,Assumptions!$H$5:$J$9,2,FALSE),"Check")="Complete","Complete",IF(E15&gt;=Assumptions!$B$7,"High",IF(E15&gt;=Assumptions!$B$6,"Standard","Not inactive"))))),"Review"))</f>
        <v/>
      </c>
      <c r="L15" s="18">
        <f>IF(A15="","",IFERROR(IF(K15="Review date","Check service date",IF(K15="Review","Human check",IF(K15="Hold","Consent/status hold",IF(OR(K15="Complete",K15="Not inactive"),K15,IF(IFERROR(VLOOKUP(I15,Assumptions!$H$5:$J$9,3,FALSE),"Check")="Ready","Ready for review",IF(IFERROR(VLOOKUP(I15,Assumptions!$H$5:$J$9,3,FALSE),"Check")&lt;&gt;"Use date","Check status",IF(OR(J15="",J15&gt;Assumptions!$B$5),"Check outreach date",IF(Assumptions!$B$5-J15&gt;=Assumptions!$B$8,"Follow-up check","Wait")))))))),"Human check"))</f>
        <v/>
      </c>
      <c r="M15" s="12" t="inlineStr">
        <is>
          <t>Demo record: administrative do-not-contact status.</t>
        </is>
      </c>
    </row>
    <row r="16" ht="28" customHeight="1">
      <c r="A16" s="12" t="n"/>
      <c r="B16" s="12" t="n"/>
      <c r="C16" s="12" t="n"/>
      <c r="D16" s="13" t="n"/>
      <c r="E16" s="14">
        <f>IF(A16="","",IFERROR(IF(D16="","",MAX(0,Assumptions!$B$5-D16)),""))</f>
        <v/>
      </c>
      <c r="F16" s="15" t="n"/>
      <c r="G16" s="15" t="n"/>
      <c r="H16" s="15" t="n"/>
      <c r="I16" s="15" t="n"/>
      <c r="J16" s="13" t="n"/>
      <c r="K16" s="16">
        <f>IF(A16="","",IFERROR(IF(OR(D16="",D16&gt;Assumptions!$B$5),"Review date",IF(OR(IFERROR(VLOOKUP(F16,Assumptions!$D$5:$E$7,2,FALSE),"No")&lt;&gt;"Yes",IFERROR(VLOOKUP(I16,Assumptions!$H$5:$J$9,2,FALSE),"Check")="Hold"),"Hold",IF(IFERROR(VLOOKUP(I16,Assumptions!$H$5:$J$9,2,FALSE),"Check")="Complete","Complete",IF(E16&gt;=Assumptions!$B$7,"High",IF(E16&gt;=Assumptions!$B$6,"Standard","Not inactive"))))),"Review"))</f>
        <v/>
      </c>
      <c r="L16" s="16">
        <f>IF(A16="","",IFERROR(IF(K16="Review date","Check service date",IF(K16="Review","Human check",IF(K16="Hold","Consent/status hold",IF(OR(K16="Complete",K16="Not inactive"),K16,IF(IFERROR(VLOOKUP(I16,Assumptions!$H$5:$J$9,3,FALSE),"Check")="Ready","Ready for review",IF(IFERROR(VLOOKUP(I16,Assumptions!$H$5:$J$9,3,FALSE),"Check")&lt;&gt;"Use date","Check status",IF(OR(J16="",J16&gt;Assumptions!$B$5),"Check outreach date",IF(Assumptions!$B$5-J16&gt;=Assumptions!$B$8,"Follow-up check","Wait")))))))),"Human check"))</f>
        <v/>
      </c>
      <c r="M16" s="12" t="n"/>
    </row>
    <row r="17" ht="28" customHeight="1">
      <c r="A17" s="12" t="n"/>
      <c r="B17" s="12" t="n"/>
      <c r="C17" s="12" t="n"/>
      <c r="D17" s="13" t="n"/>
      <c r="E17" s="17">
        <f>IF(A17="","",IFERROR(IF(D17="","",MAX(0,Assumptions!$B$5-D17)),""))</f>
        <v/>
      </c>
      <c r="F17" s="15" t="n"/>
      <c r="G17" s="15" t="n"/>
      <c r="H17" s="15" t="n"/>
      <c r="I17" s="15" t="n"/>
      <c r="J17" s="13" t="n"/>
      <c r="K17" s="18">
        <f>IF(A17="","",IFERROR(IF(OR(D17="",D17&gt;Assumptions!$B$5),"Review date",IF(OR(IFERROR(VLOOKUP(F17,Assumptions!$D$5:$E$7,2,FALSE),"No")&lt;&gt;"Yes",IFERROR(VLOOKUP(I17,Assumptions!$H$5:$J$9,2,FALSE),"Check")="Hold"),"Hold",IF(IFERROR(VLOOKUP(I17,Assumptions!$H$5:$J$9,2,FALSE),"Check")="Complete","Complete",IF(E17&gt;=Assumptions!$B$7,"High",IF(E17&gt;=Assumptions!$B$6,"Standard","Not inactive"))))),"Review"))</f>
        <v/>
      </c>
      <c r="L17" s="18">
        <f>IF(A17="","",IFERROR(IF(K17="Review date","Check service date",IF(K17="Review","Human check",IF(K17="Hold","Consent/status hold",IF(OR(K17="Complete",K17="Not inactive"),K17,IF(IFERROR(VLOOKUP(I17,Assumptions!$H$5:$J$9,3,FALSE),"Check")="Ready","Ready for review",IF(IFERROR(VLOOKUP(I17,Assumptions!$H$5:$J$9,3,FALSE),"Check")&lt;&gt;"Use date","Check status",IF(OR(J17="",J17&gt;Assumptions!$B$5),"Check outreach date",IF(Assumptions!$B$5-J17&gt;=Assumptions!$B$8,"Follow-up check","Wait")))))))),"Human check"))</f>
        <v/>
      </c>
      <c r="M17" s="12" t="n"/>
    </row>
    <row r="18" ht="28" customHeight="1">
      <c r="A18" s="12" t="n"/>
      <c r="B18" s="12" t="n"/>
      <c r="C18" s="12" t="n"/>
      <c r="D18" s="13" t="n"/>
      <c r="E18" s="14">
        <f>IF(A18="","",IFERROR(IF(D18="","",MAX(0,Assumptions!$B$5-D18)),""))</f>
        <v/>
      </c>
      <c r="F18" s="15" t="n"/>
      <c r="G18" s="15" t="n"/>
      <c r="H18" s="15" t="n"/>
      <c r="I18" s="15" t="n"/>
      <c r="J18" s="13" t="n"/>
      <c r="K18" s="16">
        <f>IF(A18="","",IFERROR(IF(OR(D18="",D18&gt;Assumptions!$B$5),"Review date",IF(OR(IFERROR(VLOOKUP(F18,Assumptions!$D$5:$E$7,2,FALSE),"No")&lt;&gt;"Yes",IFERROR(VLOOKUP(I18,Assumptions!$H$5:$J$9,2,FALSE),"Check")="Hold"),"Hold",IF(IFERROR(VLOOKUP(I18,Assumptions!$H$5:$J$9,2,FALSE),"Check")="Complete","Complete",IF(E18&gt;=Assumptions!$B$7,"High",IF(E18&gt;=Assumptions!$B$6,"Standard","Not inactive"))))),"Review"))</f>
        <v/>
      </c>
      <c r="L18" s="16">
        <f>IF(A18="","",IFERROR(IF(K18="Review date","Check service date",IF(K18="Review","Human check",IF(K18="Hold","Consent/status hold",IF(OR(K18="Complete",K18="Not inactive"),K18,IF(IFERROR(VLOOKUP(I18,Assumptions!$H$5:$J$9,3,FALSE),"Check")="Ready","Ready for review",IF(IFERROR(VLOOKUP(I18,Assumptions!$H$5:$J$9,3,FALSE),"Check")&lt;&gt;"Use date","Check status",IF(OR(J18="",J18&gt;Assumptions!$B$5),"Check outreach date",IF(Assumptions!$B$5-J18&gt;=Assumptions!$B$8,"Follow-up check","Wait")))))))),"Human check"))</f>
        <v/>
      </c>
      <c r="M18" s="12" t="n"/>
    </row>
    <row r="19" ht="28" customHeight="1">
      <c r="A19" s="12" t="n"/>
      <c r="B19" s="12" t="n"/>
      <c r="C19" s="12" t="n"/>
      <c r="D19" s="13" t="n"/>
      <c r="E19" s="17">
        <f>IF(A19="","",IFERROR(IF(D19="","",MAX(0,Assumptions!$B$5-D19)),""))</f>
        <v/>
      </c>
      <c r="F19" s="15" t="n"/>
      <c r="G19" s="15" t="n"/>
      <c r="H19" s="15" t="n"/>
      <c r="I19" s="15" t="n"/>
      <c r="J19" s="13" t="n"/>
      <c r="K19" s="18">
        <f>IF(A19="","",IFERROR(IF(OR(D19="",D19&gt;Assumptions!$B$5),"Review date",IF(OR(IFERROR(VLOOKUP(F19,Assumptions!$D$5:$E$7,2,FALSE),"No")&lt;&gt;"Yes",IFERROR(VLOOKUP(I19,Assumptions!$H$5:$J$9,2,FALSE),"Check")="Hold"),"Hold",IF(IFERROR(VLOOKUP(I19,Assumptions!$H$5:$J$9,2,FALSE),"Check")="Complete","Complete",IF(E19&gt;=Assumptions!$B$7,"High",IF(E19&gt;=Assumptions!$B$6,"Standard","Not inactive"))))),"Review"))</f>
        <v/>
      </c>
      <c r="L19" s="18">
        <f>IF(A19="","",IFERROR(IF(K19="Review date","Check service date",IF(K19="Review","Human check",IF(K19="Hold","Consent/status hold",IF(OR(K19="Complete",K19="Not inactive"),K19,IF(IFERROR(VLOOKUP(I19,Assumptions!$H$5:$J$9,3,FALSE),"Check")="Ready","Ready for review",IF(IFERROR(VLOOKUP(I19,Assumptions!$H$5:$J$9,3,FALSE),"Check")&lt;&gt;"Use date","Check status",IF(OR(J19="",J19&gt;Assumptions!$B$5),"Check outreach date",IF(Assumptions!$B$5-J19&gt;=Assumptions!$B$8,"Follow-up check","Wait")))))))),"Human check"))</f>
        <v/>
      </c>
      <c r="M19" s="12" t="n"/>
    </row>
    <row r="20" ht="28" customHeight="1">
      <c r="A20" s="12" t="n"/>
      <c r="B20" s="12" t="n"/>
      <c r="C20" s="12" t="n"/>
      <c r="D20" s="13" t="n"/>
      <c r="E20" s="14">
        <f>IF(A20="","",IFERROR(IF(D20="","",MAX(0,Assumptions!$B$5-D20)),""))</f>
        <v/>
      </c>
      <c r="F20" s="15" t="n"/>
      <c r="G20" s="15" t="n"/>
      <c r="H20" s="15" t="n"/>
      <c r="I20" s="15" t="n"/>
      <c r="J20" s="13" t="n"/>
      <c r="K20" s="16">
        <f>IF(A20="","",IFERROR(IF(OR(D20="",D20&gt;Assumptions!$B$5),"Review date",IF(OR(IFERROR(VLOOKUP(F20,Assumptions!$D$5:$E$7,2,FALSE),"No")&lt;&gt;"Yes",IFERROR(VLOOKUP(I20,Assumptions!$H$5:$J$9,2,FALSE),"Check")="Hold"),"Hold",IF(IFERROR(VLOOKUP(I20,Assumptions!$H$5:$J$9,2,FALSE),"Check")="Complete","Complete",IF(E20&gt;=Assumptions!$B$7,"High",IF(E20&gt;=Assumptions!$B$6,"Standard","Not inactive"))))),"Review"))</f>
        <v/>
      </c>
      <c r="L20" s="16">
        <f>IF(A20="","",IFERROR(IF(K20="Review date","Check service date",IF(K20="Review","Human check",IF(K20="Hold","Consent/status hold",IF(OR(K20="Complete",K20="Not inactive"),K20,IF(IFERROR(VLOOKUP(I20,Assumptions!$H$5:$J$9,3,FALSE),"Check")="Ready","Ready for review",IF(IFERROR(VLOOKUP(I20,Assumptions!$H$5:$J$9,3,FALSE),"Check")&lt;&gt;"Use date","Check status",IF(OR(J20="",J20&gt;Assumptions!$B$5),"Check outreach date",IF(Assumptions!$B$5-J20&gt;=Assumptions!$B$8,"Follow-up check","Wait")))))))),"Human check"))</f>
        <v/>
      </c>
      <c r="M20" s="12" t="n"/>
    </row>
    <row r="21" ht="28" customHeight="1">
      <c r="A21" s="12" t="n"/>
      <c r="B21" s="12" t="n"/>
      <c r="C21" s="12" t="n"/>
      <c r="D21" s="13" t="n"/>
      <c r="E21" s="17">
        <f>IF(A21="","",IFERROR(IF(D21="","",MAX(0,Assumptions!$B$5-D21)),""))</f>
        <v/>
      </c>
      <c r="F21" s="15" t="n"/>
      <c r="G21" s="15" t="n"/>
      <c r="H21" s="15" t="n"/>
      <c r="I21" s="15" t="n"/>
      <c r="J21" s="13" t="n"/>
      <c r="K21" s="18">
        <f>IF(A21="","",IFERROR(IF(OR(D21="",D21&gt;Assumptions!$B$5),"Review date",IF(OR(IFERROR(VLOOKUP(F21,Assumptions!$D$5:$E$7,2,FALSE),"No")&lt;&gt;"Yes",IFERROR(VLOOKUP(I21,Assumptions!$H$5:$J$9,2,FALSE),"Check")="Hold"),"Hold",IF(IFERROR(VLOOKUP(I21,Assumptions!$H$5:$J$9,2,FALSE),"Check")="Complete","Complete",IF(E21&gt;=Assumptions!$B$7,"High",IF(E21&gt;=Assumptions!$B$6,"Standard","Not inactive"))))),"Review"))</f>
        <v/>
      </c>
      <c r="L21" s="18">
        <f>IF(A21="","",IFERROR(IF(K21="Review date","Check service date",IF(K21="Review","Human check",IF(K21="Hold","Consent/status hold",IF(OR(K21="Complete",K21="Not inactive"),K21,IF(IFERROR(VLOOKUP(I21,Assumptions!$H$5:$J$9,3,FALSE),"Check")="Ready","Ready for review",IF(IFERROR(VLOOKUP(I21,Assumptions!$H$5:$J$9,3,FALSE),"Check")&lt;&gt;"Use date","Check status",IF(OR(J21="",J21&gt;Assumptions!$B$5),"Check outreach date",IF(Assumptions!$B$5-J21&gt;=Assumptions!$B$8,"Follow-up check","Wait")))))))),"Human check"))</f>
        <v/>
      </c>
      <c r="M21" s="12" t="n"/>
    </row>
    <row r="22" ht="28" customHeight="1">
      <c r="A22" s="12" t="n"/>
      <c r="B22" s="12" t="n"/>
      <c r="C22" s="12" t="n"/>
      <c r="D22" s="13" t="n"/>
      <c r="E22" s="14">
        <f>IF(A22="","",IFERROR(IF(D22="","",MAX(0,Assumptions!$B$5-D22)),""))</f>
        <v/>
      </c>
      <c r="F22" s="15" t="n"/>
      <c r="G22" s="15" t="n"/>
      <c r="H22" s="15" t="n"/>
      <c r="I22" s="15" t="n"/>
      <c r="J22" s="13" t="n"/>
      <c r="K22" s="16">
        <f>IF(A22="","",IFERROR(IF(OR(D22="",D22&gt;Assumptions!$B$5),"Review date",IF(OR(IFERROR(VLOOKUP(F22,Assumptions!$D$5:$E$7,2,FALSE),"No")&lt;&gt;"Yes",IFERROR(VLOOKUP(I22,Assumptions!$H$5:$J$9,2,FALSE),"Check")="Hold"),"Hold",IF(IFERROR(VLOOKUP(I22,Assumptions!$H$5:$J$9,2,FALSE),"Check")="Complete","Complete",IF(E22&gt;=Assumptions!$B$7,"High",IF(E22&gt;=Assumptions!$B$6,"Standard","Not inactive"))))),"Review"))</f>
        <v/>
      </c>
      <c r="L22" s="16">
        <f>IF(A22="","",IFERROR(IF(K22="Review date","Check service date",IF(K22="Review","Human check",IF(K22="Hold","Consent/status hold",IF(OR(K22="Complete",K22="Not inactive"),K22,IF(IFERROR(VLOOKUP(I22,Assumptions!$H$5:$J$9,3,FALSE),"Check")="Ready","Ready for review",IF(IFERROR(VLOOKUP(I22,Assumptions!$H$5:$J$9,3,FALSE),"Check")&lt;&gt;"Use date","Check status",IF(OR(J22="",J22&gt;Assumptions!$B$5),"Check outreach date",IF(Assumptions!$B$5-J22&gt;=Assumptions!$B$8,"Follow-up check","Wait")))))))),"Human check"))</f>
        <v/>
      </c>
      <c r="M22" s="12" t="n"/>
    </row>
    <row r="23" ht="28" customHeight="1">
      <c r="A23" s="12" t="n"/>
      <c r="B23" s="12" t="n"/>
      <c r="C23" s="12" t="n"/>
      <c r="D23" s="13" t="n"/>
      <c r="E23" s="17">
        <f>IF(A23="","",IFERROR(IF(D23="","",MAX(0,Assumptions!$B$5-D23)),""))</f>
        <v/>
      </c>
      <c r="F23" s="15" t="n"/>
      <c r="G23" s="15" t="n"/>
      <c r="H23" s="15" t="n"/>
      <c r="I23" s="15" t="n"/>
      <c r="J23" s="13" t="n"/>
      <c r="K23" s="18">
        <f>IF(A23="","",IFERROR(IF(OR(D23="",D23&gt;Assumptions!$B$5),"Review date",IF(OR(IFERROR(VLOOKUP(F23,Assumptions!$D$5:$E$7,2,FALSE),"No")&lt;&gt;"Yes",IFERROR(VLOOKUP(I23,Assumptions!$H$5:$J$9,2,FALSE),"Check")="Hold"),"Hold",IF(IFERROR(VLOOKUP(I23,Assumptions!$H$5:$J$9,2,FALSE),"Check")="Complete","Complete",IF(E23&gt;=Assumptions!$B$7,"High",IF(E23&gt;=Assumptions!$B$6,"Standard","Not inactive"))))),"Review"))</f>
        <v/>
      </c>
      <c r="L23" s="18">
        <f>IF(A23="","",IFERROR(IF(K23="Review date","Check service date",IF(K23="Review","Human check",IF(K23="Hold","Consent/status hold",IF(OR(K23="Complete",K23="Not inactive"),K23,IF(IFERROR(VLOOKUP(I23,Assumptions!$H$5:$J$9,3,FALSE),"Check")="Ready","Ready for review",IF(IFERROR(VLOOKUP(I23,Assumptions!$H$5:$J$9,3,FALSE),"Check")&lt;&gt;"Use date","Check status",IF(OR(J23="",J23&gt;Assumptions!$B$5),"Check outreach date",IF(Assumptions!$B$5-J23&gt;=Assumptions!$B$8,"Follow-up check","Wait")))))))),"Human check"))</f>
        <v/>
      </c>
      <c r="M23" s="12" t="n"/>
    </row>
    <row r="24" ht="28" customHeight="1">
      <c r="A24" s="12" t="n"/>
      <c r="B24" s="12" t="n"/>
      <c r="C24" s="12" t="n"/>
      <c r="D24" s="13" t="n"/>
      <c r="E24" s="14">
        <f>IF(A24="","",IFERROR(IF(D24="","",MAX(0,Assumptions!$B$5-D24)),""))</f>
        <v/>
      </c>
      <c r="F24" s="15" t="n"/>
      <c r="G24" s="15" t="n"/>
      <c r="H24" s="15" t="n"/>
      <c r="I24" s="15" t="n"/>
      <c r="J24" s="13" t="n"/>
      <c r="K24" s="16">
        <f>IF(A24="","",IFERROR(IF(OR(D24="",D24&gt;Assumptions!$B$5),"Review date",IF(OR(IFERROR(VLOOKUP(F24,Assumptions!$D$5:$E$7,2,FALSE),"No")&lt;&gt;"Yes",IFERROR(VLOOKUP(I24,Assumptions!$H$5:$J$9,2,FALSE),"Check")="Hold"),"Hold",IF(IFERROR(VLOOKUP(I24,Assumptions!$H$5:$J$9,2,FALSE),"Check")="Complete","Complete",IF(E24&gt;=Assumptions!$B$7,"High",IF(E24&gt;=Assumptions!$B$6,"Standard","Not inactive"))))),"Review"))</f>
        <v/>
      </c>
      <c r="L24" s="16">
        <f>IF(A24="","",IFERROR(IF(K24="Review date","Check service date",IF(K24="Review","Human check",IF(K24="Hold","Consent/status hold",IF(OR(K24="Complete",K24="Not inactive"),K24,IF(IFERROR(VLOOKUP(I24,Assumptions!$H$5:$J$9,3,FALSE),"Check")="Ready","Ready for review",IF(IFERROR(VLOOKUP(I24,Assumptions!$H$5:$J$9,3,FALSE),"Check")&lt;&gt;"Use date","Check status",IF(OR(J24="",J24&gt;Assumptions!$B$5),"Check outreach date",IF(Assumptions!$B$5-J24&gt;=Assumptions!$B$8,"Follow-up check","Wait")))))))),"Human check"))</f>
        <v/>
      </c>
      <c r="M24" s="12" t="n"/>
    </row>
    <row r="25" ht="28" customHeight="1">
      <c r="A25" s="12" t="n"/>
      <c r="B25" s="12" t="n"/>
      <c r="C25" s="12" t="n"/>
      <c r="D25" s="13" t="n"/>
      <c r="E25" s="17">
        <f>IF(A25="","",IFERROR(IF(D25="","",MAX(0,Assumptions!$B$5-D25)),""))</f>
        <v/>
      </c>
      <c r="F25" s="15" t="n"/>
      <c r="G25" s="15" t="n"/>
      <c r="H25" s="15" t="n"/>
      <c r="I25" s="15" t="n"/>
      <c r="J25" s="13" t="n"/>
      <c r="K25" s="18">
        <f>IF(A25="","",IFERROR(IF(OR(D25="",D25&gt;Assumptions!$B$5),"Review date",IF(OR(IFERROR(VLOOKUP(F25,Assumptions!$D$5:$E$7,2,FALSE),"No")&lt;&gt;"Yes",IFERROR(VLOOKUP(I25,Assumptions!$H$5:$J$9,2,FALSE),"Check")="Hold"),"Hold",IF(IFERROR(VLOOKUP(I25,Assumptions!$H$5:$J$9,2,FALSE),"Check")="Complete","Complete",IF(E25&gt;=Assumptions!$B$7,"High",IF(E25&gt;=Assumptions!$B$6,"Standard","Not inactive"))))),"Review"))</f>
        <v/>
      </c>
      <c r="L25" s="18">
        <f>IF(A25="","",IFERROR(IF(K25="Review date","Check service date",IF(K25="Review","Human check",IF(K25="Hold","Consent/status hold",IF(OR(K25="Complete",K25="Not inactive"),K25,IF(IFERROR(VLOOKUP(I25,Assumptions!$H$5:$J$9,3,FALSE),"Check")="Ready","Ready for review",IF(IFERROR(VLOOKUP(I25,Assumptions!$H$5:$J$9,3,FALSE),"Check")&lt;&gt;"Use date","Check status",IF(OR(J25="",J25&gt;Assumptions!$B$5),"Check outreach date",IF(Assumptions!$B$5-J25&gt;=Assumptions!$B$8,"Follow-up check","Wait")))))))),"Human check"))</f>
        <v/>
      </c>
      <c r="M25" s="12" t="n"/>
    </row>
    <row r="26" ht="28" customHeight="1">
      <c r="A26" s="12" t="n"/>
      <c r="B26" s="12" t="n"/>
      <c r="C26" s="12" t="n"/>
      <c r="D26" s="13" t="n"/>
      <c r="E26" s="14">
        <f>IF(A26="","",IFERROR(IF(D26="","",MAX(0,Assumptions!$B$5-D26)),""))</f>
        <v/>
      </c>
      <c r="F26" s="15" t="n"/>
      <c r="G26" s="15" t="n"/>
      <c r="H26" s="15" t="n"/>
      <c r="I26" s="15" t="n"/>
      <c r="J26" s="13" t="n"/>
      <c r="K26" s="16">
        <f>IF(A26="","",IFERROR(IF(OR(D26="",D26&gt;Assumptions!$B$5),"Review date",IF(OR(IFERROR(VLOOKUP(F26,Assumptions!$D$5:$E$7,2,FALSE),"No")&lt;&gt;"Yes",IFERROR(VLOOKUP(I26,Assumptions!$H$5:$J$9,2,FALSE),"Check")="Hold"),"Hold",IF(IFERROR(VLOOKUP(I26,Assumptions!$H$5:$J$9,2,FALSE),"Check")="Complete","Complete",IF(E26&gt;=Assumptions!$B$7,"High",IF(E26&gt;=Assumptions!$B$6,"Standard","Not inactive"))))),"Review"))</f>
        <v/>
      </c>
      <c r="L26" s="16">
        <f>IF(A26="","",IFERROR(IF(K26="Review date","Check service date",IF(K26="Review","Human check",IF(K26="Hold","Consent/status hold",IF(OR(K26="Complete",K26="Not inactive"),K26,IF(IFERROR(VLOOKUP(I26,Assumptions!$H$5:$J$9,3,FALSE),"Check")="Ready","Ready for review",IF(IFERROR(VLOOKUP(I26,Assumptions!$H$5:$J$9,3,FALSE),"Check")&lt;&gt;"Use date","Check status",IF(OR(J26="",J26&gt;Assumptions!$B$5),"Check outreach date",IF(Assumptions!$B$5-J26&gt;=Assumptions!$B$8,"Follow-up check","Wait")))))))),"Human check"))</f>
        <v/>
      </c>
      <c r="M26" s="12" t="n"/>
    </row>
    <row r="27" ht="28" customHeight="1">
      <c r="A27" s="12" t="n"/>
      <c r="B27" s="12" t="n"/>
      <c r="C27" s="12" t="n"/>
      <c r="D27" s="13" t="n"/>
      <c r="E27" s="17">
        <f>IF(A27="","",IFERROR(IF(D27="","",MAX(0,Assumptions!$B$5-D27)),""))</f>
        <v/>
      </c>
      <c r="F27" s="15" t="n"/>
      <c r="G27" s="15" t="n"/>
      <c r="H27" s="15" t="n"/>
      <c r="I27" s="15" t="n"/>
      <c r="J27" s="13" t="n"/>
      <c r="K27" s="18">
        <f>IF(A27="","",IFERROR(IF(OR(D27="",D27&gt;Assumptions!$B$5),"Review date",IF(OR(IFERROR(VLOOKUP(F27,Assumptions!$D$5:$E$7,2,FALSE),"No")&lt;&gt;"Yes",IFERROR(VLOOKUP(I27,Assumptions!$H$5:$J$9,2,FALSE),"Check")="Hold"),"Hold",IF(IFERROR(VLOOKUP(I27,Assumptions!$H$5:$J$9,2,FALSE),"Check")="Complete","Complete",IF(E27&gt;=Assumptions!$B$7,"High",IF(E27&gt;=Assumptions!$B$6,"Standard","Not inactive"))))),"Review"))</f>
        <v/>
      </c>
      <c r="L27" s="18">
        <f>IF(A27="","",IFERROR(IF(K27="Review date","Check service date",IF(K27="Review","Human check",IF(K27="Hold","Consent/status hold",IF(OR(K27="Complete",K27="Not inactive"),K27,IF(IFERROR(VLOOKUP(I27,Assumptions!$H$5:$J$9,3,FALSE),"Check")="Ready","Ready for review",IF(IFERROR(VLOOKUP(I27,Assumptions!$H$5:$J$9,3,FALSE),"Check")&lt;&gt;"Use date","Check status",IF(OR(J27="",J27&gt;Assumptions!$B$5),"Check outreach date",IF(Assumptions!$B$5-J27&gt;=Assumptions!$B$8,"Follow-up check","Wait")))))))),"Human check"))</f>
        <v/>
      </c>
      <c r="M27" s="12" t="n"/>
    </row>
    <row r="28" ht="28" customHeight="1">
      <c r="A28" s="12" t="n"/>
      <c r="B28" s="12" t="n"/>
      <c r="C28" s="12" t="n"/>
      <c r="D28" s="13" t="n"/>
      <c r="E28" s="14">
        <f>IF(A28="","",IFERROR(IF(D28="","",MAX(0,Assumptions!$B$5-D28)),""))</f>
        <v/>
      </c>
      <c r="F28" s="15" t="n"/>
      <c r="G28" s="15" t="n"/>
      <c r="H28" s="15" t="n"/>
      <c r="I28" s="15" t="n"/>
      <c r="J28" s="13" t="n"/>
      <c r="K28" s="16">
        <f>IF(A28="","",IFERROR(IF(OR(D28="",D28&gt;Assumptions!$B$5),"Review date",IF(OR(IFERROR(VLOOKUP(F28,Assumptions!$D$5:$E$7,2,FALSE),"No")&lt;&gt;"Yes",IFERROR(VLOOKUP(I28,Assumptions!$H$5:$J$9,2,FALSE),"Check")="Hold"),"Hold",IF(IFERROR(VLOOKUP(I28,Assumptions!$H$5:$J$9,2,FALSE),"Check")="Complete","Complete",IF(E28&gt;=Assumptions!$B$7,"High",IF(E28&gt;=Assumptions!$B$6,"Standard","Not inactive"))))),"Review"))</f>
        <v/>
      </c>
      <c r="L28" s="16">
        <f>IF(A28="","",IFERROR(IF(K28="Review date","Check service date",IF(K28="Review","Human check",IF(K28="Hold","Consent/status hold",IF(OR(K28="Complete",K28="Not inactive"),K28,IF(IFERROR(VLOOKUP(I28,Assumptions!$H$5:$J$9,3,FALSE),"Check")="Ready","Ready for review",IF(IFERROR(VLOOKUP(I28,Assumptions!$H$5:$J$9,3,FALSE),"Check")&lt;&gt;"Use date","Check status",IF(OR(J28="",J28&gt;Assumptions!$B$5),"Check outreach date",IF(Assumptions!$B$5-J28&gt;=Assumptions!$B$8,"Follow-up check","Wait")))))))),"Human check"))</f>
        <v/>
      </c>
      <c r="M28" s="12" t="n"/>
    </row>
    <row r="29" ht="28" customHeight="1">
      <c r="A29" s="12" t="n"/>
      <c r="B29" s="12" t="n"/>
      <c r="C29" s="12" t="n"/>
      <c r="D29" s="13" t="n"/>
      <c r="E29" s="17">
        <f>IF(A29="","",IFERROR(IF(D29="","",MAX(0,Assumptions!$B$5-D29)),""))</f>
        <v/>
      </c>
      <c r="F29" s="15" t="n"/>
      <c r="G29" s="15" t="n"/>
      <c r="H29" s="15" t="n"/>
      <c r="I29" s="15" t="n"/>
      <c r="J29" s="13" t="n"/>
      <c r="K29" s="18">
        <f>IF(A29="","",IFERROR(IF(OR(D29="",D29&gt;Assumptions!$B$5),"Review date",IF(OR(IFERROR(VLOOKUP(F29,Assumptions!$D$5:$E$7,2,FALSE),"No")&lt;&gt;"Yes",IFERROR(VLOOKUP(I29,Assumptions!$H$5:$J$9,2,FALSE),"Check")="Hold"),"Hold",IF(IFERROR(VLOOKUP(I29,Assumptions!$H$5:$J$9,2,FALSE),"Check")="Complete","Complete",IF(E29&gt;=Assumptions!$B$7,"High",IF(E29&gt;=Assumptions!$B$6,"Standard","Not inactive"))))),"Review"))</f>
        <v/>
      </c>
      <c r="L29" s="18">
        <f>IF(A29="","",IFERROR(IF(K29="Review date","Check service date",IF(K29="Review","Human check",IF(K29="Hold","Consent/status hold",IF(OR(K29="Complete",K29="Not inactive"),K29,IF(IFERROR(VLOOKUP(I29,Assumptions!$H$5:$J$9,3,FALSE),"Check")="Ready","Ready for review",IF(IFERROR(VLOOKUP(I29,Assumptions!$H$5:$J$9,3,FALSE),"Check")&lt;&gt;"Use date","Check status",IF(OR(J29="",J29&gt;Assumptions!$B$5),"Check outreach date",IF(Assumptions!$B$5-J29&gt;=Assumptions!$B$8,"Follow-up check","Wait")))))))),"Human check"))</f>
        <v/>
      </c>
      <c r="M29" s="12" t="n"/>
    </row>
    <row r="30" ht="28" customHeight="1">
      <c r="A30" s="12" t="n"/>
      <c r="B30" s="12" t="n"/>
      <c r="C30" s="12" t="n"/>
      <c r="D30" s="13" t="n"/>
      <c r="E30" s="14">
        <f>IF(A30="","",IFERROR(IF(D30="","",MAX(0,Assumptions!$B$5-D30)),""))</f>
        <v/>
      </c>
      <c r="F30" s="15" t="n"/>
      <c r="G30" s="15" t="n"/>
      <c r="H30" s="15" t="n"/>
      <c r="I30" s="15" t="n"/>
      <c r="J30" s="13" t="n"/>
      <c r="K30" s="16">
        <f>IF(A30="","",IFERROR(IF(OR(D30="",D30&gt;Assumptions!$B$5),"Review date",IF(OR(IFERROR(VLOOKUP(F30,Assumptions!$D$5:$E$7,2,FALSE),"No")&lt;&gt;"Yes",IFERROR(VLOOKUP(I30,Assumptions!$H$5:$J$9,2,FALSE),"Check")="Hold"),"Hold",IF(IFERROR(VLOOKUP(I30,Assumptions!$H$5:$J$9,2,FALSE),"Check")="Complete","Complete",IF(E30&gt;=Assumptions!$B$7,"High",IF(E30&gt;=Assumptions!$B$6,"Standard","Not inactive"))))),"Review"))</f>
        <v/>
      </c>
      <c r="L30" s="16">
        <f>IF(A30="","",IFERROR(IF(K30="Review date","Check service date",IF(K30="Review","Human check",IF(K30="Hold","Consent/status hold",IF(OR(K30="Complete",K30="Not inactive"),K30,IF(IFERROR(VLOOKUP(I30,Assumptions!$H$5:$J$9,3,FALSE),"Check")="Ready","Ready for review",IF(IFERROR(VLOOKUP(I30,Assumptions!$H$5:$J$9,3,FALSE),"Check")&lt;&gt;"Use date","Check status",IF(OR(J30="",J30&gt;Assumptions!$B$5),"Check outreach date",IF(Assumptions!$B$5-J30&gt;=Assumptions!$B$8,"Follow-up check","Wait")))))))),"Human check"))</f>
        <v/>
      </c>
      <c r="M30" s="12" t="n"/>
    </row>
    <row r="31" ht="28" customHeight="1">
      <c r="A31" s="12" t="n"/>
      <c r="B31" s="12" t="n"/>
      <c r="C31" s="12" t="n"/>
      <c r="D31" s="13" t="n"/>
      <c r="E31" s="17">
        <f>IF(A31="","",IFERROR(IF(D31="","",MAX(0,Assumptions!$B$5-D31)),""))</f>
        <v/>
      </c>
      <c r="F31" s="15" t="n"/>
      <c r="G31" s="15" t="n"/>
      <c r="H31" s="15" t="n"/>
      <c r="I31" s="15" t="n"/>
      <c r="J31" s="13" t="n"/>
      <c r="K31" s="18">
        <f>IF(A31="","",IFERROR(IF(OR(D31="",D31&gt;Assumptions!$B$5),"Review date",IF(OR(IFERROR(VLOOKUP(F31,Assumptions!$D$5:$E$7,2,FALSE),"No")&lt;&gt;"Yes",IFERROR(VLOOKUP(I31,Assumptions!$H$5:$J$9,2,FALSE),"Check")="Hold"),"Hold",IF(IFERROR(VLOOKUP(I31,Assumptions!$H$5:$J$9,2,FALSE),"Check")="Complete","Complete",IF(E31&gt;=Assumptions!$B$7,"High",IF(E31&gt;=Assumptions!$B$6,"Standard","Not inactive"))))),"Review"))</f>
        <v/>
      </c>
      <c r="L31" s="18">
        <f>IF(A31="","",IFERROR(IF(K31="Review date","Check service date",IF(K31="Review","Human check",IF(K31="Hold","Consent/status hold",IF(OR(K31="Complete",K31="Not inactive"),K31,IF(IFERROR(VLOOKUP(I31,Assumptions!$H$5:$J$9,3,FALSE),"Check")="Ready","Ready for review",IF(IFERROR(VLOOKUP(I31,Assumptions!$H$5:$J$9,3,FALSE),"Check")&lt;&gt;"Use date","Check status",IF(OR(J31="",J31&gt;Assumptions!$B$5),"Check outreach date",IF(Assumptions!$B$5-J31&gt;=Assumptions!$B$8,"Follow-up check","Wait")))))))),"Human check"))</f>
        <v/>
      </c>
      <c r="M31" s="12" t="n"/>
    </row>
    <row r="32" ht="28" customHeight="1">
      <c r="A32" s="12" t="n"/>
      <c r="B32" s="12" t="n"/>
      <c r="C32" s="12" t="n"/>
      <c r="D32" s="13" t="n"/>
      <c r="E32" s="14">
        <f>IF(A32="","",IFERROR(IF(D32="","",MAX(0,Assumptions!$B$5-D32)),""))</f>
        <v/>
      </c>
      <c r="F32" s="15" t="n"/>
      <c r="G32" s="15" t="n"/>
      <c r="H32" s="15" t="n"/>
      <c r="I32" s="15" t="n"/>
      <c r="J32" s="13" t="n"/>
      <c r="K32" s="16">
        <f>IF(A32="","",IFERROR(IF(OR(D32="",D32&gt;Assumptions!$B$5),"Review date",IF(OR(IFERROR(VLOOKUP(F32,Assumptions!$D$5:$E$7,2,FALSE),"No")&lt;&gt;"Yes",IFERROR(VLOOKUP(I32,Assumptions!$H$5:$J$9,2,FALSE),"Check")="Hold"),"Hold",IF(IFERROR(VLOOKUP(I32,Assumptions!$H$5:$J$9,2,FALSE),"Check")="Complete","Complete",IF(E32&gt;=Assumptions!$B$7,"High",IF(E32&gt;=Assumptions!$B$6,"Standard","Not inactive"))))),"Review"))</f>
        <v/>
      </c>
      <c r="L32" s="16">
        <f>IF(A32="","",IFERROR(IF(K32="Review date","Check service date",IF(K32="Review","Human check",IF(K32="Hold","Consent/status hold",IF(OR(K32="Complete",K32="Not inactive"),K32,IF(IFERROR(VLOOKUP(I32,Assumptions!$H$5:$J$9,3,FALSE),"Check")="Ready","Ready for review",IF(IFERROR(VLOOKUP(I32,Assumptions!$H$5:$J$9,3,FALSE),"Check")&lt;&gt;"Use date","Check status",IF(OR(J32="",J32&gt;Assumptions!$B$5),"Check outreach date",IF(Assumptions!$B$5-J32&gt;=Assumptions!$B$8,"Follow-up check","Wait")))))))),"Human check"))</f>
        <v/>
      </c>
      <c r="M32" s="12" t="n"/>
    </row>
    <row r="33" ht="28" customHeight="1">
      <c r="A33" s="12" t="n"/>
      <c r="B33" s="12" t="n"/>
      <c r="C33" s="12" t="n"/>
      <c r="D33" s="13" t="n"/>
      <c r="E33" s="17">
        <f>IF(A33="","",IFERROR(IF(D33="","",MAX(0,Assumptions!$B$5-D33)),""))</f>
        <v/>
      </c>
      <c r="F33" s="15" t="n"/>
      <c r="G33" s="15" t="n"/>
      <c r="H33" s="15" t="n"/>
      <c r="I33" s="15" t="n"/>
      <c r="J33" s="13" t="n"/>
      <c r="K33" s="18">
        <f>IF(A33="","",IFERROR(IF(OR(D33="",D33&gt;Assumptions!$B$5),"Review date",IF(OR(IFERROR(VLOOKUP(F33,Assumptions!$D$5:$E$7,2,FALSE),"No")&lt;&gt;"Yes",IFERROR(VLOOKUP(I33,Assumptions!$H$5:$J$9,2,FALSE),"Check")="Hold"),"Hold",IF(IFERROR(VLOOKUP(I33,Assumptions!$H$5:$J$9,2,FALSE),"Check")="Complete","Complete",IF(E33&gt;=Assumptions!$B$7,"High",IF(E33&gt;=Assumptions!$B$6,"Standard","Not inactive"))))),"Review"))</f>
        <v/>
      </c>
      <c r="L33" s="18">
        <f>IF(A33="","",IFERROR(IF(K33="Review date","Check service date",IF(K33="Review","Human check",IF(K33="Hold","Consent/status hold",IF(OR(K33="Complete",K33="Not inactive"),K33,IF(IFERROR(VLOOKUP(I33,Assumptions!$H$5:$J$9,3,FALSE),"Check")="Ready","Ready for review",IF(IFERROR(VLOOKUP(I33,Assumptions!$H$5:$J$9,3,FALSE),"Check")&lt;&gt;"Use date","Check status",IF(OR(J33="",J33&gt;Assumptions!$B$5),"Check outreach date",IF(Assumptions!$B$5-J33&gt;=Assumptions!$B$8,"Follow-up check","Wait")))))))),"Human check"))</f>
        <v/>
      </c>
      <c r="M33" s="12" t="n"/>
    </row>
    <row r="34" ht="28" customHeight="1">
      <c r="A34" s="12" t="n"/>
      <c r="B34" s="12" t="n"/>
      <c r="C34" s="12" t="n"/>
      <c r="D34" s="13" t="n"/>
      <c r="E34" s="14">
        <f>IF(A34="","",IFERROR(IF(D34="","",MAX(0,Assumptions!$B$5-D34)),""))</f>
        <v/>
      </c>
      <c r="F34" s="15" t="n"/>
      <c r="G34" s="15" t="n"/>
      <c r="H34" s="15" t="n"/>
      <c r="I34" s="15" t="n"/>
      <c r="J34" s="13" t="n"/>
      <c r="K34" s="16">
        <f>IF(A34="","",IFERROR(IF(OR(D34="",D34&gt;Assumptions!$B$5),"Review date",IF(OR(IFERROR(VLOOKUP(F34,Assumptions!$D$5:$E$7,2,FALSE),"No")&lt;&gt;"Yes",IFERROR(VLOOKUP(I34,Assumptions!$H$5:$J$9,2,FALSE),"Check")="Hold"),"Hold",IF(IFERROR(VLOOKUP(I34,Assumptions!$H$5:$J$9,2,FALSE),"Check")="Complete","Complete",IF(E34&gt;=Assumptions!$B$7,"High",IF(E34&gt;=Assumptions!$B$6,"Standard","Not inactive"))))),"Review"))</f>
        <v/>
      </c>
      <c r="L34" s="16">
        <f>IF(A34="","",IFERROR(IF(K34="Review date","Check service date",IF(K34="Review","Human check",IF(K34="Hold","Consent/status hold",IF(OR(K34="Complete",K34="Not inactive"),K34,IF(IFERROR(VLOOKUP(I34,Assumptions!$H$5:$J$9,3,FALSE),"Check")="Ready","Ready for review",IF(IFERROR(VLOOKUP(I34,Assumptions!$H$5:$J$9,3,FALSE),"Check")&lt;&gt;"Use date","Check status",IF(OR(J34="",J34&gt;Assumptions!$B$5),"Check outreach date",IF(Assumptions!$B$5-J34&gt;=Assumptions!$B$8,"Follow-up check","Wait")))))))),"Human check"))</f>
        <v/>
      </c>
      <c r="M34" s="12" t="n"/>
    </row>
    <row r="35" ht="28" customHeight="1">
      <c r="A35" s="12" t="n"/>
      <c r="B35" s="12" t="n"/>
      <c r="C35" s="12" t="n"/>
      <c r="D35" s="13" t="n"/>
      <c r="E35" s="17">
        <f>IF(A35="","",IFERROR(IF(D35="","",MAX(0,Assumptions!$B$5-D35)),""))</f>
        <v/>
      </c>
      <c r="F35" s="15" t="n"/>
      <c r="G35" s="15" t="n"/>
      <c r="H35" s="15" t="n"/>
      <c r="I35" s="15" t="n"/>
      <c r="J35" s="13" t="n"/>
      <c r="K35" s="18">
        <f>IF(A35="","",IFERROR(IF(OR(D35="",D35&gt;Assumptions!$B$5),"Review date",IF(OR(IFERROR(VLOOKUP(F35,Assumptions!$D$5:$E$7,2,FALSE),"No")&lt;&gt;"Yes",IFERROR(VLOOKUP(I35,Assumptions!$H$5:$J$9,2,FALSE),"Check")="Hold"),"Hold",IF(IFERROR(VLOOKUP(I35,Assumptions!$H$5:$J$9,2,FALSE),"Check")="Complete","Complete",IF(E35&gt;=Assumptions!$B$7,"High",IF(E35&gt;=Assumptions!$B$6,"Standard","Not inactive"))))),"Review"))</f>
        <v/>
      </c>
      <c r="L35" s="18">
        <f>IF(A35="","",IFERROR(IF(K35="Review date","Check service date",IF(K35="Review","Human check",IF(K35="Hold","Consent/status hold",IF(OR(K35="Complete",K35="Not inactive"),K35,IF(IFERROR(VLOOKUP(I35,Assumptions!$H$5:$J$9,3,FALSE),"Check")="Ready","Ready for review",IF(IFERROR(VLOOKUP(I35,Assumptions!$H$5:$J$9,3,FALSE),"Check")&lt;&gt;"Use date","Check status",IF(OR(J35="",J35&gt;Assumptions!$B$5),"Check outreach date",IF(Assumptions!$B$5-J35&gt;=Assumptions!$B$8,"Follow-up check","Wait")))))))),"Human check"))</f>
        <v/>
      </c>
      <c r="M35" s="12" t="n"/>
    </row>
    <row r="36" ht="28" customHeight="1">
      <c r="A36" s="12" t="n"/>
      <c r="B36" s="12" t="n"/>
      <c r="C36" s="12" t="n"/>
      <c r="D36" s="13" t="n"/>
      <c r="E36" s="14">
        <f>IF(A36="","",IFERROR(IF(D36="","",MAX(0,Assumptions!$B$5-D36)),""))</f>
        <v/>
      </c>
      <c r="F36" s="15" t="n"/>
      <c r="G36" s="15" t="n"/>
      <c r="H36" s="15" t="n"/>
      <c r="I36" s="15" t="n"/>
      <c r="J36" s="13" t="n"/>
      <c r="K36" s="16">
        <f>IF(A36="","",IFERROR(IF(OR(D36="",D36&gt;Assumptions!$B$5),"Review date",IF(OR(IFERROR(VLOOKUP(F36,Assumptions!$D$5:$E$7,2,FALSE),"No")&lt;&gt;"Yes",IFERROR(VLOOKUP(I36,Assumptions!$H$5:$J$9,2,FALSE),"Check")="Hold"),"Hold",IF(IFERROR(VLOOKUP(I36,Assumptions!$H$5:$J$9,2,FALSE),"Check")="Complete","Complete",IF(E36&gt;=Assumptions!$B$7,"High",IF(E36&gt;=Assumptions!$B$6,"Standard","Not inactive"))))),"Review"))</f>
        <v/>
      </c>
      <c r="L36" s="16">
        <f>IF(A36="","",IFERROR(IF(K36="Review date","Check service date",IF(K36="Review","Human check",IF(K36="Hold","Consent/status hold",IF(OR(K36="Complete",K36="Not inactive"),K36,IF(IFERROR(VLOOKUP(I36,Assumptions!$H$5:$J$9,3,FALSE),"Check")="Ready","Ready for review",IF(IFERROR(VLOOKUP(I36,Assumptions!$H$5:$J$9,3,FALSE),"Check")&lt;&gt;"Use date","Check status",IF(OR(J36="",J36&gt;Assumptions!$B$5),"Check outreach date",IF(Assumptions!$B$5-J36&gt;=Assumptions!$B$8,"Follow-up check","Wait")))))))),"Human check"))</f>
        <v/>
      </c>
      <c r="M36" s="12" t="n"/>
    </row>
    <row r="37" ht="28" customHeight="1">
      <c r="A37" s="12" t="n"/>
      <c r="B37" s="12" t="n"/>
      <c r="C37" s="12" t="n"/>
      <c r="D37" s="13" t="n"/>
      <c r="E37" s="17">
        <f>IF(A37="","",IFERROR(IF(D37="","",MAX(0,Assumptions!$B$5-D37)),""))</f>
        <v/>
      </c>
      <c r="F37" s="15" t="n"/>
      <c r="G37" s="15" t="n"/>
      <c r="H37" s="15" t="n"/>
      <c r="I37" s="15" t="n"/>
      <c r="J37" s="13" t="n"/>
      <c r="K37" s="18">
        <f>IF(A37="","",IFERROR(IF(OR(D37="",D37&gt;Assumptions!$B$5),"Review date",IF(OR(IFERROR(VLOOKUP(F37,Assumptions!$D$5:$E$7,2,FALSE),"No")&lt;&gt;"Yes",IFERROR(VLOOKUP(I37,Assumptions!$H$5:$J$9,2,FALSE),"Check")="Hold"),"Hold",IF(IFERROR(VLOOKUP(I37,Assumptions!$H$5:$J$9,2,FALSE),"Check")="Complete","Complete",IF(E37&gt;=Assumptions!$B$7,"High",IF(E37&gt;=Assumptions!$B$6,"Standard","Not inactive"))))),"Review"))</f>
        <v/>
      </c>
      <c r="L37" s="18">
        <f>IF(A37="","",IFERROR(IF(K37="Review date","Check service date",IF(K37="Review","Human check",IF(K37="Hold","Consent/status hold",IF(OR(K37="Complete",K37="Not inactive"),K37,IF(IFERROR(VLOOKUP(I37,Assumptions!$H$5:$J$9,3,FALSE),"Check")="Ready","Ready for review",IF(IFERROR(VLOOKUP(I37,Assumptions!$H$5:$J$9,3,FALSE),"Check")&lt;&gt;"Use date","Check status",IF(OR(J37="",J37&gt;Assumptions!$B$5),"Check outreach date",IF(Assumptions!$B$5-J37&gt;=Assumptions!$B$8,"Follow-up check","Wait")))))))),"Human check"))</f>
        <v/>
      </c>
      <c r="M37" s="12" t="n"/>
    </row>
    <row r="38" ht="28" customHeight="1">
      <c r="A38" s="12" t="n"/>
      <c r="B38" s="12" t="n"/>
      <c r="C38" s="12" t="n"/>
      <c r="D38" s="13" t="n"/>
      <c r="E38" s="14">
        <f>IF(A38="","",IFERROR(IF(D38="","",MAX(0,Assumptions!$B$5-D38)),""))</f>
        <v/>
      </c>
      <c r="F38" s="15" t="n"/>
      <c r="G38" s="15" t="n"/>
      <c r="H38" s="15" t="n"/>
      <c r="I38" s="15" t="n"/>
      <c r="J38" s="13" t="n"/>
      <c r="K38" s="16">
        <f>IF(A38="","",IFERROR(IF(OR(D38="",D38&gt;Assumptions!$B$5),"Review date",IF(OR(IFERROR(VLOOKUP(F38,Assumptions!$D$5:$E$7,2,FALSE),"No")&lt;&gt;"Yes",IFERROR(VLOOKUP(I38,Assumptions!$H$5:$J$9,2,FALSE),"Check")="Hold"),"Hold",IF(IFERROR(VLOOKUP(I38,Assumptions!$H$5:$J$9,2,FALSE),"Check")="Complete","Complete",IF(E38&gt;=Assumptions!$B$7,"High",IF(E38&gt;=Assumptions!$B$6,"Standard","Not inactive"))))),"Review"))</f>
        <v/>
      </c>
      <c r="L38" s="16">
        <f>IF(A38="","",IFERROR(IF(K38="Review date","Check service date",IF(K38="Review","Human check",IF(K38="Hold","Consent/status hold",IF(OR(K38="Complete",K38="Not inactive"),K38,IF(IFERROR(VLOOKUP(I38,Assumptions!$H$5:$J$9,3,FALSE),"Check")="Ready","Ready for review",IF(IFERROR(VLOOKUP(I38,Assumptions!$H$5:$J$9,3,FALSE),"Check")&lt;&gt;"Use date","Check status",IF(OR(J38="",J38&gt;Assumptions!$B$5),"Check outreach date",IF(Assumptions!$B$5-J38&gt;=Assumptions!$B$8,"Follow-up check","Wait")))))))),"Human check"))</f>
        <v/>
      </c>
      <c r="M38" s="12" t="n"/>
    </row>
    <row r="39" ht="28" customHeight="1">
      <c r="A39" s="12" t="n"/>
      <c r="B39" s="12" t="n"/>
      <c r="C39" s="12" t="n"/>
      <c r="D39" s="13" t="n"/>
      <c r="E39" s="17">
        <f>IF(A39="","",IFERROR(IF(D39="","",MAX(0,Assumptions!$B$5-D39)),""))</f>
        <v/>
      </c>
      <c r="F39" s="15" t="n"/>
      <c r="G39" s="15" t="n"/>
      <c r="H39" s="15" t="n"/>
      <c r="I39" s="15" t="n"/>
      <c r="J39" s="13" t="n"/>
      <c r="K39" s="18">
        <f>IF(A39="","",IFERROR(IF(OR(D39="",D39&gt;Assumptions!$B$5),"Review date",IF(OR(IFERROR(VLOOKUP(F39,Assumptions!$D$5:$E$7,2,FALSE),"No")&lt;&gt;"Yes",IFERROR(VLOOKUP(I39,Assumptions!$H$5:$J$9,2,FALSE),"Check")="Hold"),"Hold",IF(IFERROR(VLOOKUP(I39,Assumptions!$H$5:$J$9,2,FALSE),"Check")="Complete","Complete",IF(E39&gt;=Assumptions!$B$7,"High",IF(E39&gt;=Assumptions!$B$6,"Standard","Not inactive"))))),"Review"))</f>
        <v/>
      </c>
      <c r="L39" s="18">
        <f>IF(A39="","",IFERROR(IF(K39="Review date","Check service date",IF(K39="Review","Human check",IF(K39="Hold","Consent/status hold",IF(OR(K39="Complete",K39="Not inactive"),K39,IF(IFERROR(VLOOKUP(I39,Assumptions!$H$5:$J$9,3,FALSE),"Check")="Ready","Ready for review",IF(IFERROR(VLOOKUP(I39,Assumptions!$H$5:$J$9,3,FALSE),"Check")&lt;&gt;"Use date","Check status",IF(OR(J39="",J39&gt;Assumptions!$B$5),"Check outreach date",IF(Assumptions!$B$5-J39&gt;=Assumptions!$B$8,"Follow-up check","Wait")))))))),"Human check"))</f>
        <v/>
      </c>
      <c r="M39" s="12" t="n"/>
    </row>
    <row r="40" ht="28" customHeight="1">
      <c r="A40" s="12" t="n"/>
      <c r="B40" s="12" t="n"/>
      <c r="C40" s="12" t="n"/>
      <c r="D40" s="13" t="n"/>
      <c r="E40" s="14">
        <f>IF(A40="","",IFERROR(IF(D40="","",MAX(0,Assumptions!$B$5-D40)),""))</f>
        <v/>
      </c>
      <c r="F40" s="15" t="n"/>
      <c r="G40" s="15" t="n"/>
      <c r="H40" s="15" t="n"/>
      <c r="I40" s="15" t="n"/>
      <c r="J40" s="13" t="n"/>
      <c r="K40" s="16">
        <f>IF(A40="","",IFERROR(IF(OR(D40="",D40&gt;Assumptions!$B$5),"Review date",IF(OR(IFERROR(VLOOKUP(F40,Assumptions!$D$5:$E$7,2,FALSE),"No")&lt;&gt;"Yes",IFERROR(VLOOKUP(I40,Assumptions!$H$5:$J$9,2,FALSE),"Check")="Hold"),"Hold",IF(IFERROR(VLOOKUP(I40,Assumptions!$H$5:$J$9,2,FALSE),"Check")="Complete","Complete",IF(E40&gt;=Assumptions!$B$7,"High",IF(E40&gt;=Assumptions!$B$6,"Standard","Not inactive"))))),"Review"))</f>
        <v/>
      </c>
      <c r="L40" s="16">
        <f>IF(A40="","",IFERROR(IF(K40="Review date","Check service date",IF(K40="Review","Human check",IF(K40="Hold","Consent/status hold",IF(OR(K40="Complete",K40="Not inactive"),K40,IF(IFERROR(VLOOKUP(I40,Assumptions!$H$5:$J$9,3,FALSE),"Check")="Ready","Ready for review",IF(IFERROR(VLOOKUP(I40,Assumptions!$H$5:$J$9,3,FALSE),"Check")&lt;&gt;"Use date","Check status",IF(OR(J40="",J40&gt;Assumptions!$B$5),"Check outreach date",IF(Assumptions!$B$5-J40&gt;=Assumptions!$B$8,"Follow-up check","Wait")))))))),"Human check"))</f>
        <v/>
      </c>
      <c r="M40" s="12" t="n"/>
    </row>
    <row r="41" ht="28" customHeight="1">
      <c r="A41" s="12" t="n"/>
      <c r="B41" s="12" t="n"/>
      <c r="C41" s="12" t="n"/>
      <c r="D41" s="13" t="n"/>
      <c r="E41" s="17">
        <f>IF(A41="","",IFERROR(IF(D41="","",MAX(0,Assumptions!$B$5-D41)),""))</f>
        <v/>
      </c>
      <c r="F41" s="15" t="n"/>
      <c r="G41" s="15" t="n"/>
      <c r="H41" s="15" t="n"/>
      <c r="I41" s="15" t="n"/>
      <c r="J41" s="13" t="n"/>
      <c r="K41" s="18">
        <f>IF(A41="","",IFERROR(IF(OR(D41="",D41&gt;Assumptions!$B$5),"Review date",IF(OR(IFERROR(VLOOKUP(F41,Assumptions!$D$5:$E$7,2,FALSE),"No")&lt;&gt;"Yes",IFERROR(VLOOKUP(I41,Assumptions!$H$5:$J$9,2,FALSE),"Check")="Hold"),"Hold",IF(IFERROR(VLOOKUP(I41,Assumptions!$H$5:$J$9,2,FALSE),"Check")="Complete","Complete",IF(E41&gt;=Assumptions!$B$7,"High",IF(E41&gt;=Assumptions!$B$6,"Standard","Not inactive"))))),"Review"))</f>
        <v/>
      </c>
      <c r="L41" s="18">
        <f>IF(A41="","",IFERROR(IF(K41="Review date","Check service date",IF(K41="Review","Human check",IF(K41="Hold","Consent/status hold",IF(OR(K41="Complete",K41="Not inactive"),K41,IF(IFERROR(VLOOKUP(I41,Assumptions!$H$5:$J$9,3,FALSE),"Check")="Ready","Ready for review",IF(IFERROR(VLOOKUP(I41,Assumptions!$H$5:$J$9,3,FALSE),"Check")&lt;&gt;"Use date","Check status",IF(OR(J41="",J41&gt;Assumptions!$B$5),"Check outreach date",IF(Assumptions!$B$5-J41&gt;=Assumptions!$B$8,"Follow-up check","Wait")))))))),"Human check"))</f>
        <v/>
      </c>
      <c r="M41" s="12" t="n"/>
    </row>
    <row r="42" ht="28" customHeight="1">
      <c r="A42" s="12" t="n"/>
      <c r="B42" s="12" t="n"/>
      <c r="C42" s="12" t="n"/>
      <c r="D42" s="13" t="n"/>
      <c r="E42" s="14">
        <f>IF(A42="","",IFERROR(IF(D42="","",MAX(0,Assumptions!$B$5-D42)),""))</f>
        <v/>
      </c>
      <c r="F42" s="15" t="n"/>
      <c r="G42" s="15" t="n"/>
      <c r="H42" s="15" t="n"/>
      <c r="I42" s="15" t="n"/>
      <c r="J42" s="13" t="n"/>
      <c r="K42" s="16">
        <f>IF(A42="","",IFERROR(IF(OR(D42="",D42&gt;Assumptions!$B$5),"Review date",IF(OR(IFERROR(VLOOKUP(F42,Assumptions!$D$5:$E$7,2,FALSE),"No")&lt;&gt;"Yes",IFERROR(VLOOKUP(I42,Assumptions!$H$5:$J$9,2,FALSE),"Check")="Hold"),"Hold",IF(IFERROR(VLOOKUP(I42,Assumptions!$H$5:$J$9,2,FALSE),"Check")="Complete","Complete",IF(E42&gt;=Assumptions!$B$7,"High",IF(E42&gt;=Assumptions!$B$6,"Standard","Not inactive"))))),"Review"))</f>
        <v/>
      </c>
      <c r="L42" s="16">
        <f>IF(A42="","",IFERROR(IF(K42="Review date","Check service date",IF(K42="Review","Human check",IF(K42="Hold","Consent/status hold",IF(OR(K42="Complete",K42="Not inactive"),K42,IF(IFERROR(VLOOKUP(I42,Assumptions!$H$5:$J$9,3,FALSE),"Check")="Ready","Ready for review",IF(IFERROR(VLOOKUP(I42,Assumptions!$H$5:$J$9,3,FALSE),"Check")&lt;&gt;"Use date","Check status",IF(OR(J42="",J42&gt;Assumptions!$B$5),"Check outreach date",IF(Assumptions!$B$5-J42&gt;=Assumptions!$B$8,"Follow-up check","Wait")))))))),"Human check"))</f>
        <v/>
      </c>
      <c r="M42" s="12" t="n"/>
    </row>
    <row r="43" ht="28" customHeight="1">
      <c r="A43" s="12" t="n"/>
      <c r="B43" s="12" t="n"/>
      <c r="C43" s="12" t="n"/>
      <c r="D43" s="13" t="n"/>
      <c r="E43" s="17">
        <f>IF(A43="","",IFERROR(IF(D43="","",MAX(0,Assumptions!$B$5-D43)),""))</f>
        <v/>
      </c>
      <c r="F43" s="15" t="n"/>
      <c r="G43" s="15" t="n"/>
      <c r="H43" s="15" t="n"/>
      <c r="I43" s="15" t="n"/>
      <c r="J43" s="13" t="n"/>
      <c r="K43" s="18">
        <f>IF(A43="","",IFERROR(IF(OR(D43="",D43&gt;Assumptions!$B$5),"Review date",IF(OR(IFERROR(VLOOKUP(F43,Assumptions!$D$5:$E$7,2,FALSE),"No")&lt;&gt;"Yes",IFERROR(VLOOKUP(I43,Assumptions!$H$5:$J$9,2,FALSE),"Check")="Hold"),"Hold",IF(IFERROR(VLOOKUP(I43,Assumptions!$H$5:$J$9,2,FALSE),"Check")="Complete","Complete",IF(E43&gt;=Assumptions!$B$7,"High",IF(E43&gt;=Assumptions!$B$6,"Standard","Not inactive"))))),"Review"))</f>
        <v/>
      </c>
      <c r="L43" s="18">
        <f>IF(A43="","",IFERROR(IF(K43="Review date","Check service date",IF(K43="Review","Human check",IF(K43="Hold","Consent/status hold",IF(OR(K43="Complete",K43="Not inactive"),K43,IF(IFERROR(VLOOKUP(I43,Assumptions!$H$5:$J$9,3,FALSE),"Check")="Ready","Ready for review",IF(IFERROR(VLOOKUP(I43,Assumptions!$H$5:$J$9,3,FALSE),"Check")&lt;&gt;"Use date","Check status",IF(OR(J43="",J43&gt;Assumptions!$B$5),"Check outreach date",IF(Assumptions!$B$5-J43&gt;=Assumptions!$B$8,"Follow-up check","Wait")))))))),"Human check"))</f>
        <v/>
      </c>
      <c r="M43" s="12" t="n"/>
    </row>
    <row r="44" ht="28" customHeight="1">
      <c r="A44" s="12" t="n"/>
      <c r="B44" s="12" t="n"/>
      <c r="C44" s="12" t="n"/>
      <c r="D44" s="13" t="n"/>
      <c r="E44" s="14">
        <f>IF(A44="","",IFERROR(IF(D44="","",MAX(0,Assumptions!$B$5-D44)),""))</f>
        <v/>
      </c>
      <c r="F44" s="15" t="n"/>
      <c r="G44" s="15" t="n"/>
      <c r="H44" s="15" t="n"/>
      <c r="I44" s="15" t="n"/>
      <c r="J44" s="13" t="n"/>
      <c r="K44" s="16">
        <f>IF(A44="","",IFERROR(IF(OR(D44="",D44&gt;Assumptions!$B$5),"Review date",IF(OR(IFERROR(VLOOKUP(F44,Assumptions!$D$5:$E$7,2,FALSE),"No")&lt;&gt;"Yes",IFERROR(VLOOKUP(I44,Assumptions!$H$5:$J$9,2,FALSE),"Check")="Hold"),"Hold",IF(IFERROR(VLOOKUP(I44,Assumptions!$H$5:$J$9,2,FALSE),"Check")="Complete","Complete",IF(E44&gt;=Assumptions!$B$7,"High",IF(E44&gt;=Assumptions!$B$6,"Standard","Not inactive"))))),"Review"))</f>
        <v/>
      </c>
      <c r="L44" s="16">
        <f>IF(A44="","",IFERROR(IF(K44="Review date","Check service date",IF(K44="Review","Human check",IF(K44="Hold","Consent/status hold",IF(OR(K44="Complete",K44="Not inactive"),K44,IF(IFERROR(VLOOKUP(I44,Assumptions!$H$5:$J$9,3,FALSE),"Check")="Ready","Ready for review",IF(IFERROR(VLOOKUP(I44,Assumptions!$H$5:$J$9,3,FALSE),"Check")&lt;&gt;"Use date","Check status",IF(OR(J44="",J44&gt;Assumptions!$B$5),"Check outreach date",IF(Assumptions!$B$5-J44&gt;=Assumptions!$B$8,"Follow-up check","Wait")))))))),"Human check"))</f>
        <v/>
      </c>
      <c r="M44" s="12" t="n"/>
    </row>
    <row r="45" ht="28" customHeight="1">
      <c r="A45" s="12" t="n"/>
      <c r="B45" s="12" t="n"/>
      <c r="C45" s="12" t="n"/>
      <c r="D45" s="13" t="n"/>
      <c r="E45" s="17">
        <f>IF(A45="","",IFERROR(IF(D45="","",MAX(0,Assumptions!$B$5-D45)),""))</f>
        <v/>
      </c>
      <c r="F45" s="15" t="n"/>
      <c r="G45" s="15" t="n"/>
      <c r="H45" s="15" t="n"/>
      <c r="I45" s="15" t="n"/>
      <c r="J45" s="13" t="n"/>
      <c r="K45" s="18">
        <f>IF(A45="","",IFERROR(IF(OR(D45="",D45&gt;Assumptions!$B$5),"Review date",IF(OR(IFERROR(VLOOKUP(F45,Assumptions!$D$5:$E$7,2,FALSE),"No")&lt;&gt;"Yes",IFERROR(VLOOKUP(I45,Assumptions!$H$5:$J$9,2,FALSE),"Check")="Hold"),"Hold",IF(IFERROR(VLOOKUP(I45,Assumptions!$H$5:$J$9,2,FALSE),"Check")="Complete","Complete",IF(E45&gt;=Assumptions!$B$7,"High",IF(E45&gt;=Assumptions!$B$6,"Standard","Not inactive"))))),"Review"))</f>
        <v/>
      </c>
      <c r="L45" s="18">
        <f>IF(A45="","",IFERROR(IF(K45="Review date","Check service date",IF(K45="Review","Human check",IF(K45="Hold","Consent/status hold",IF(OR(K45="Complete",K45="Not inactive"),K45,IF(IFERROR(VLOOKUP(I45,Assumptions!$H$5:$J$9,3,FALSE),"Check")="Ready","Ready for review",IF(IFERROR(VLOOKUP(I45,Assumptions!$H$5:$J$9,3,FALSE),"Check")&lt;&gt;"Use date","Check status",IF(OR(J45="",J45&gt;Assumptions!$B$5),"Check outreach date",IF(Assumptions!$B$5-J45&gt;=Assumptions!$B$8,"Follow-up check","Wait")))))))),"Human check"))</f>
        <v/>
      </c>
      <c r="M45" s="12" t="n"/>
    </row>
    <row r="46" ht="28" customHeight="1">
      <c r="A46" s="12" t="n"/>
      <c r="B46" s="12" t="n"/>
      <c r="C46" s="12" t="n"/>
      <c r="D46" s="13" t="n"/>
      <c r="E46" s="14">
        <f>IF(A46="","",IFERROR(IF(D46="","",MAX(0,Assumptions!$B$5-D46)),""))</f>
        <v/>
      </c>
      <c r="F46" s="15" t="n"/>
      <c r="G46" s="15" t="n"/>
      <c r="H46" s="15" t="n"/>
      <c r="I46" s="15" t="n"/>
      <c r="J46" s="13" t="n"/>
      <c r="K46" s="16">
        <f>IF(A46="","",IFERROR(IF(OR(D46="",D46&gt;Assumptions!$B$5),"Review date",IF(OR(IFERROR(VLOOKUP(F46,Assumptions!$D$5:$E$7,2,FALSE),"No")&lt;&gt;"Yes",IFERROR(VLOOKUP(I46,Assumptions!$H$5:$J$9,2,FALSE),"Check")="Hold"),"Hold",IF(IFERROR(VLOOKUP(I46,Assumptions!$H$5:$J$9,2,FALSE),"Check")="Complete","Complete",IF(E46&gt;=Assumptions!$B$7,"High",IF(E46&gt;=Assumptions!$B$6,"Standard","Not inactive"))))),"Review"))</f>
        <v/>
      </c>
      <c r="L46" s="16">
        <f>IF(A46="","",IFERROR(IF(K46="Review date","Check service date",IF(K46="Review","Human check",IF(K46="Hold","Consent/status hold",IF(OR(K46="Complete",K46="Not inactive"),K46,IF(IFERROR(VLOOKUP(I46,Assumptions!$H$5:$J$9,3,FALSE),"Check")="Ready","Ready for review",IF(IFERROR(VLOOKUP(I46,Assumptions!$H$5:$J$9,3,FALSE),"Check")&lt;&gt;"Use date","Check status",IF(OR(J46="",J46&gt;Assumptions!$B$5),"Check outreach date",IF(Assumptions!$B$5-J46&gt;=Assumptions!$B$8,"Follow-up check","Wait")))))))),"Human check"))</f>
        <v/>
      </c>
      <c r="M46" s="12" t="n"/>
    </row>
    <row r="47" ht="28" customHeight="1">
      <c r="A47" s="12" t="n"/>
      <c r="B47" s="12" t="n"/>
      <c r="C47" s="12" t="n"/>
      <c r="D47" s="13" t="n"/>
      <c r="E47" s="17">
        <f>IF(A47="","",IFERROR(IF(D47="","",MAX(0,Assumptions!$B$5-D47)),""))</f>
        <v/>
      </c>
      <c r="F47" s="15" t="n"/>
      <c r="G47" s="15" t="n"/>
      <c r="H47" s="15" t="n"/>
      <c r="I47" s="15" t="n"/>
      <c r="J47" s="13" t="n"/>
      <c r="K47" s="18">
        <f>IF(A47="","",IFERROR(IF(OR(D47="",D47&gt;Assumptions!$B$5),"Review date",IF(OR(IFERROR(VLOOKUP(F47,Assumptions!$D$5:$E$7,2,FALSE),"No")&lt;&gt;"Yes",IFERROR(VLOOKUP(I47,Assumptions!$H$5:$J$9,2,FALSE),"Check")="Hold"),"Hold",IF(IFERROR(VLOOKUP(I47,Assumptions!$H$5:$J$9,2,FALSE),"Check")="Complete","Complete",IF(E47&gt;=Assumptions!$B$7,"High",IF(E47&gt;=Assumptions!$B$6,"Standard","Not inactive"))))),"Review"))</f>
        <v/>
      </c>
      <c r="L47" s="18">
        <f>IF(A47="","",IFERROR(IF(K47="Review date","Check service date",IF(K47="Review","Human check",IF(K47="Hold","Consent/status hold",IF(OR(K47="Complete",K47="Not inactive"),K47,IF(IFERROR(VLOOKUP(I47,Assumptions!$H$5:$J$9,3,FALSE),"Check")="Ready","Ready for review",IF(IFERROR(VLOOKUP(I47,Assumptions!$H$5:$J$9,3,FALSE),"Check")&lt;&gt;"Use date","Check status",IF(OR(J47="",J47&gt;Assumptions!$B$5),"Check outreach date",IF(Assumptions!$B$5-J47&gt;=Assumptions!$B$8,"Follow-up check","Wait")))))))),"Human check"))</f>
        <v/>
      </c>
      <c r="M47" s="12" t="n"/>
    </row>
    <row r="48" ht="28" customHeight="1">
      <c r="A48" s="12" t="n"/>
      <c r="B48" s="12" t="n"/>
      <c r="C48" s="12" t="n"/>
      <c r="D48" s="13" t="n"/>
      <c r="E48" s="14">
        <f>IF(A48="","",IFERROR(IF(D48="","",MAX(0,Assumptions!$B$5-D48)),""))</f>
        <v/>
      </c>
      <c r="F48" s="15" t="n"/>
      <c r="G48" s="15" t="n"/>
      <c r="H48" s="15" t="n"/>
      <c r="I48" s="15" t="n"/>
      <c r="J48" s="13" t="n"/>
      <c r="K48" s="16">
        <f>IF(A48="","",IFERROR(IF(OR(D48="",D48&gt;Assumptions!$B$5),"Review date",IF(OR(IFERROR(VLOOKUP(F48,Assumptions!$D$5:$E$7,2,FALSE),"No")&lt;&gt;"Yes",IFERROR(VLOOKUP(I48,Assumptions!$H$5:$J$9,2,FALSE),"Check")="Hold"),"Hold",IF(IFERROR(VLOOKUP(I48,Assumptions!$H$5:$J$9,2,FALSE),"Check")="Complete","Complete",IF(E48&gt;=Assumptions!$B$7,"High",IF(E48&gt;=Assumptions!$B$6,"Standard","Not inactive"))))),"Review"))</f>
        <v/>
      </c>
      <c r="L48" s="16">
        <f>IF(A48="","",IFERROR(IF(K48="Review date","Check service date",IF(K48="Review","Human check",IF(K48="Hold","Consent/status hold",IF(OR(K48="Complete",K48="Not inactive"),K48,IF(IFERROR(VLOOKUP(I48,Assumptions!$H$5:$J$9,3,FALSE),"Check")="Ready","Ready for review",IF(IFERROR(VLOOKUP(I48,Assumptions!$H$5:$J$9,3,FALSE),"Check")&lt;&gt;"Use date","Check status",IF(OR(J48="",J48&gt;Assumptions!$B$5),"Check outreach date",IF(Assumptions!$B$5-J48&gt;=Assumptions!$B$8,"Follow-up check","Wait")))))))),"Human check"))</f>
        <v/>
      </c>
      <c r="M48" s="12" t="n"/>
    </row>
    <row r="49" ht="28" customHeight="1">
      <c r="A49" s="12" t="n"/>
      <c r="B49" s="12" t="n"/>
      <c r="C49" s="12" t="n"/>
      <c r="D49" s="13" t="n"/>
      <c r="E49" s="17">
        <f>IF(A49="","",IFERROR(IF(D49="","",MAX(0,Assumptions!$B$5-D49)),""))</f>
        <v/>
      </c>
      <c r="F49" s="15" t="n"/>
      <c r="G49" s="15" t="n"/>
      <c r="H49" s="15" t="n"/>
      <c r="I49" s="15" t="n"/>
      <c r="J49" s="13" t="n"/>
      <c r="K49" s="18">
        <f>IF(A49="","",IFERROR(IF(OR(D49="",D49&gt;Assumptions!$B$5),"Review date",IF(OR(IFERROR(VLOOKUP(F49,Assumptions!$D$5:$E$7,2,FALSE),"No")&lt;&gt;"Yes",IFERROR(VLOOKUP(I49,Assumptions!$H$5:$J$9,2,FALSE),"Check")="Hold"),"Hold",IF(IFERROR(VLOOKUP(I49,Assumptions!$H$5:$J$9,2,FALSE),"Check")="Complete","Complete",IF(E49&gt;=Assumptions!$B$7,"High",IF(E49&gt;=Assumptions!$B$6,"Standard","Not inactive"))))),"Review"))</f>
        <v/>
      </c>
      <c r="L49" s="18">
        <f>IF(A49="","",IFERROR(IF(K49="Review date","Check service date",IF(K49="Review","Human check",IF(K49="Hold","Consent/status hold",IF(OR(K49="Complete",K49="Not inactive"),K49,IF(IFERROR(VLOOKUP(I49,Assumptions!$H$5:$J$9,3,FALSE),"Check")="Ready","Ready for review",IF(IFERROR(VLOOKUP(I49,Assumptions!$H$5:$J$9,3,FALSE),"Check")&lt;&gt;"Use date","Check status",IF(OR(J49="",J49&gt;Assumptions!$B$5),"Check outreach date",IF(Assumptions!$B$5-J49&gt;=Assumptions!$B$8,"Follow-up check","Wait")))))))),"Human check"))</f>
        <v/>
      </c>
      <c r="M49" s="12" t="n"/>
    </row>
    <row r="50" ht="28" customHeight="1">
      <c r="A50" s="12" t="n"/>
      <c r="B50" s="12" t="n"/>
      <c r="C50" s="12" t="n"/>
      <c r="D50" s="13" t="n"/>
      <c r="E50" s="14">
        <f>IF(A50="","",IFERROR(IF(D50="","",MAX(0,Assumptions!$B$5-D50)),""))</f>
        <v/>
      </c>
      <c r="F50" s="15" t="n"/>
      <c r="G50" s="15" t="n"/>
      <c r="H50" s="15" t="n"/>
      <c r="I50" s="15" t="n"/>
      <c r="J50" s="13" t="n"/>
      <c r="K50" s="16">
        <f>IF(A50="","",IFERROR(IF(OR(D50="",D50&gt;Assumptions!$B$5),"Review date",IF(OR(IFERROR(VLOOKUP(F50,Assumptions!$D$5:$E$7,2,FALSE),"No")&lt;&gt;"Yes",IFERROR(VLOOKUP(I50,Assumptions!$H$5:$J$9,2,FALSE),"Check")="Hold"),"Hold",IF(IFERROR(VLOOKUP(I50,Assumptions!$H$5:$J$9,2,FALSE),"Check")="Complete","Complete",IF(E50&gt;=Assumptions!$B$7,"High",IF(E50&gt;=Assumptions!$B$6,"Standard","Not inactive"))))),"Review"))</f>
        <v/>
      </c>
      <c r="L50" s="16">
        <f>IF(A50="","",IFERROR(IF(K50="Review date","Check service date",IF(K50="Review","Human check",IF(K50="Hold","Consent/status hold",IF(OR(K50="Complete",K50="Not inactive"),K50,IF(IFERROR(VLOOKUP(I50,Assumptions!$H$5:$J$9,3,FALSE),"Check")="Ready","Ready for review",IF(IFERROR(VLOOKUP(I50,Assumptions!$H$5:$J$9,3,FALSE),"Check")&lt;&gt;"Use date","Check status",IF(OR(J50="",J50&gt;Assumptions!$B$5),"Check outreach date",IF(Assumptions!$B$5-J50&gt;=Assumptions!$B$8,"Follow-up check","Wait")))))))),"Human check"))</f>
        <v/>
      </c>
      <c r="M50" s="12" t="n"/>
    </row>
    <row r="51" ht="28" customHeight="1">
      <c r="A51" s="12" t="n"/>
      <c r="B51" s="12" t="n"/>
      <c r="C51" s="12" t="n"/>
      <c r="D51" s="13" t="n"/>
      <c r="E51" s="17">
        <f>IF(A51="","",IFERROR(IF(D51="","",MAX(0,Assumptions!$B$5-D51)),""))</f>
        <v/>
      </c>
      <c r="F51" s="15" t="n"/>
      <c r="G51" s="15" t="n"/>
      <c r="H51" s="15" t="n"/>
      <c r="I51" s="15" t="n"/>
      <c r="J51" s="13" t="n"/>
      <c r="K51" s="18">
        <f>IF(A51="","",IFERROR(IF(OR(D51="",D51&gt;Assumptions!$B$5),"Review date",IF(OR(IFERROR(VLOOKUP(F51,Assumptions!$D$5:$E$7,2,FALSE),"No")&lt;&gt;"Yes",IFERROR(VLOOKUP(I51,Assumptions!$H$5:$J$9,2,FALSE),"Check")="Hold"),"Hold",IF(IFERROR(VLOOKUP(I51,Assumptions!$H$5:$J$9,2,FALSE),"Check")="Complete","Complete",IF(E51&gt;=Assumptions!$B$7,"High",IF(E51&gt;=Assumptions!$B$6,"Standard","Not inactive"))))),"Review"))</f>
        <v/>
      </c>
      <c r="L51" s="18">
        <f>IF(A51="","",IFERROR(IF(K51="Review date","Check service date",IF(K51="Review","Human check",IF(K51="Hold","Consent/status hold",IF(OR(K51="Complete",K51="Not inactive"),K51,IF(IFERROR(VLOOKUP(I51,Assumptions!$H$5:$J$9,3,FALSE),"Check")="Ready","Ready for review",IF(IFERROR(VLOOKUP(I51,Assumptions!$H$5:$J$9,3,FALSE),"Check")&lt;&gt;"Use date","Check status",IF(OR(J51="",J51&gt;Assumptions!$B$5),"Check outreach date",IF(Assumptions!$B$5-J51&gt;=Assumptions!$B$8,"Follow-up check","Wait")))))))),"Human check"))</f>
        <v/>
      </c>
      <c r="M51" s="12" t="n"/>
    </row>
    <row r="52" ht="28" customHeight="1">
      <c r="A52" s="12" t="n"/>
      <c r="B52" s="12" t="n"/>
      <c r="C52" s="12" t="n"/>
      <c r="D52" s="13" t="n"/>
      <c r="E52" s="14">
        <f>IF(A52="","",IFERROR(IF(D52="","",MAX(0,Assumptions!$B$5-D52)),""))</f>
        <v/>
      </c>
      <c r="F52" s="15" t="n"/>
      <c r="G52" s="15" t="n"/>
      <c r="H52" s="15" t="n"/>
      <c r="I52" s="15" t="n"/>
      <c r="J52" s="13" t="n"/>
      <c r="K52" s="16">
        <f>IF(A52="","",IFERROR(IF(OR(D52="",D52&gt;Assumptions!$B$5),"Review date",IF(OR(IFERROR(VLOOKUP(F52,Assumptions!$D$5:$E$7,2,FALSE),"No")&lt;&gt;"Yes",IFERROR(VLOOKUP(I52,Assumptions!$H$5:$J$9,2,FALSE),"Check")="Hold"),"Hold",IF(IFERROR(VLOOKUP(I52,Assumptions!$H$5:$J$9,2,FALSE),"Check")="Complete","Complete",IF(E52&gt;=Assumptions!$B$7,"High",IF(E52&gt;=Assumptions!$B$6,"Standard","Not inactive"))))),"Review"))</f>
        <v/>
      </c>
      <c r="L52" s="16">
        <f>IF(A52="","",IFERROR(IF(K52="Review date","Check service date",IF(K52="Review","Human check",IF(K52="Hold","Consent/status hold",IF(OR(K52="Complete",K52="Not inactive"),K52,IF(IFERROR(VLOOKUP(I52,Assumptions!$H$5:$J$9,3,FALSE),"Check")="Ready","Ready for review",IF(IFERROR(VLOOKUP(I52,Assumptions!$H$5:$J$9,3,FALSE),"Check")&lt;&gt;"Use date","Check status",IF(OR(J52="",J52&gt;Assumptions!$B$5),"Check outreach date",IF(Assumptions!$B$5-J52&gt;=Assumptions!$B$8,"Follow-up check","Wait")))))))),"Human check"))</f>
        <v/>
      </c>
      <c r="M52" s="12" t="n"/>
    </row>
    <row r="53" ht="28" customHeight="1">
      <c r="A53" s="12" t="n"/>
      <c r="B53" s="12" t="n"/>
      <c r="C53" s="12" t="n"/>
      <c r="D53" s="13" t="n"/>
      <c r="E53" s="17">
        <f>IF(A53="","",IFERROR(IF(D53="","",MAX(0,Assumptions!$B$5-D53)),""))</f>
        <v/>
      </c>
      <c r="F53" s="15" t="n"/>
      <c r="G53" s="15" t="n"/>
      <c r="H53" s="15" t="n"/>
      <c r="I53" s="15" t="n"/>
      <c r="J53" s="13" t="n"/>
      <c r="K53" s="18">
        <f>IF(A53="","",IFERROR(IF(OR(D53="",D53&gt;Assumptions!$B$5),"Review date",IF(OR(IFERROR(VLOOKUP(F53,Assumptions!$D$5:$E$7,2,FALSE),"No")&lt;&gt;"Yes",IFERROR(VLOOKUP(I53,Assumptions!$H$5:$J$9,2,FALSE),"Check")="Hold"),"Hold",IF(IFERROR(VLOOKUP(I53,Assumptions!$H$5:$J$9,2,FALSE),"Check")="Complete","Complete",IF(E53&gt;=Assumptions!$B$7,"High",IF(E53&gt;=Assumptions!$B$6,"Standard","Not inactive"))))),"Review"))</f>
        <v/>
      </c>
      <c r="L53" s="18">
        <f>IF(A53="","",IFERROR(IF(K53="Review date","Check service date",IF(K53="Review","Human check",IF(K53="Hold","Consent/status hold",IF(OR(K53="Complete",K53="Not inactive"),K53,IF(IFERROR(VLOOKUP(I53,Assumptions!$H$5:$J$9,3,FALSE),"Check")="Ready","Ready for review",IF(IFERROR(VLOOKUP(I53,Assumptions!$H$5:$J$9,3,FALSE),"Check")&lt;&gt;"Use date","Check status",IF(OR(J53="",J53&gt;Assumptions!$B$5),"Check outreach date",IF(Assumptions!$B$5-J53&gt;=Assumptions!$B$8,"Follow-up check","Wait")))))))),"Human check"))</f>
        <v/>
      </c>
      <c r="M53" s="12" t="n"/>
    </row>
    <row r="54" ht="28" customHeight="1">
      <c r="A54" s="12" t="n"/>
      <c r="B54" s="12" t="n"/>
      <c r="C54" s="12" t="n"/>
      <c r="D54" s="13" t="n"/>
      <c r="E54" s="14">
        <f>IF(A54="","",IFERROR(IF(D54="","",MAX(0,Assumptions!$B$5-D54)),""))</f>
        <v/>
      </c>
      <c r="F54" s="15" t="n"/>
      <c r="G54" s="15" t="n"/>
      <c r="H54" s="15" t="n"/>
      <c r="I54" s="15" t="n"/>
      <c r="J54" s="13" t="n"/>
      <c r="K54" s="16">
        <f>IF(A54="","",IFERROR(IF(OR(D54="",D54&gt;Assumptions!$B$5),"Review date",IF(OR(IFERROR(VLOOKUP(F54,Assumptions!$D$5:$E$7,2,FALSE),"No")&lt;&gt;"Yes",IFERROR(VLOOKUP(I54,Assumptions!$H$5:$J$9,2,FALSE),"Check")="Hold"),"Hold",IF(IFERROR(VLOOKUP(I54,Assumptions!$H$5:$J$9,2,FALSE),"Check")="Complete","Complete",IF(E54&gt;=Assumptions!$B$7,"High",IF(E54&gt;=Assumptions!$B$6,"Standard","Not inactive"))))),"Review"))</f>
        <v/>
      </c>
      <c r="L54" s="16">
        <f>IF(A54="","",IFERROR(IF(K54="Review date","Check service date",IF(K54="Review","Human check",IF(K54="Hold","Consent/status hold",IF(OR(K54="Complete",K54="Not inactive"),K54,IF(IFERROR(VLOOKUP(I54,Assumptions!$H$5:$J$9,3,FALSE),"Check")="Ready","Ready for review",IF(IFERROR(VLOOKUP(I54,Assumptions!$H$5:$J$9,3,FALSE),"Check")&lt;&gt;"Use date","Check status",IF(OR(J54="",J54&gt;Assumptions!$B$5),"Check outreach date",IF(Assumptions!$B$5-J54&gt;=Assumptions!$B$8,"Follow-up check","Wait")))))))),"Human check"))</f>
        <v/>
      </c>
      <c r="M54" s="12" t="n"/>
    </row>
    <row r="55" ht="28" customHeight="1">
      <c r="A55" s="12" t="n"/>
      <c r="B55" s="12" t="n"/>
      <c r="C55" s="12" t="n"/>
      <c r="D55" s="13" t="n"/>
      <c r="E55" s="17">
        <f>IF(A55="","",IFERROR(IF(D55="","",MAX(0,Assumptions!$B$5-D55)),""))</f>
        <v/>
      </c>
      <c r="F55" s="15" t="n"/>
      <c r="G55" s="15" t="n"/>
      <c r="H55" s="15" t="n"/>
      <c r="I55" s="15" t="n"/>
      <c r="J55" s="13" t="n"/>
      <c r="K55" s="18">
        <f>IF(A55="","",IFERROR(IF(OR(D55="",D55&gt;Assumptions!$B$5),"Review date",IF(OR(IFERROR(VLOOKUP(F55,Assumptions!$D$5:$E$7,2,FALSE),"No")&lt;&gt;"Yes",IFERROR(VLOOKUP(I55,Assumptions!$H$5:$J$9,2,FALSE),"Check")="Hold"),"Hold",IF(IFERROR(VLOOKUP(I55,Assumptions!$H$5:$J$9,2,FALSE),"Check")="Complete","Complete",IF(E55&gt;=Assumptions!$B$7,"High",IF(E55&gt;=Assumptions!$B$6,"Standard","Not inactive"))))),"Review"))</f>
        <v/>
      </c>
      <c r="L55" s="18">
        <f>IF(A55="","",IFERROR(IF(K55="Review date","Check service date",IF(K55="Review","Human check",IF(K55="Hold","Consent/status hold",IF(OR(K55="Complete",K55="Not inactive"),K55,IF(IFERROR(VLOOKUP(I55,Assumptions!$H$5:$J$9,3,FALSE),"Check")="Ready","Ready for review",IF(IFERROR(VLOOKUP(I55,Assumptions!$H$5:$J$9,3,FALSE),"Check")&lt;&gt;"Use date","Check status",IF(OR(J55="",J55&gt;Assumptions!$B$5),"Check outreach date",IF(Assumptions!$B$5-J55&gt;=Assumptions!$B$8,"Follow-up check","Wait")))))))),"Human check"))</f>
        <v/>
      </c>
      <c r="M55" s="12" t="n"/>
    </row>
    <row r="56" ht="28" customHeight="1">
      <c r="A56" s="12" t="n"/>
      <c r="B56" s="12" t="n"/>
      <c r="C56" s="12" t="n"/>
      <c r="D56" s="13" t="n"/>
      <c r="E56" s="14">
        <f>IF(A56="","",IFERROR(IF(D56="","",MAX(0,Assumptions!$B$5-D56)),""))</f>
        <v/>
      </c>
      <c r="F56" s="15" t="n"/>
      <c r="G56" s="15" t="n"/>
      <c r="H56" s="15" t="n"/>
      <c r="I56" s="15" t="n"/>
      <c r="J56" s="13" t="n"/>
      <c r="K56" s="16">
        <f>IF(A56="","",IFERROR(IF(OR(D56="",D56&gt;Assumptions!$B$5),"Review date",IF(OR(IFERROR(VLOOKUP(F56,Assumptions!$D$5:$E$7,2,FALSE),"No")&lt;&gt;"Yes",IFERROR(VLOOKUP(I56,Assumptions!$H$5:$J$9,2,FALSE),"Check")="Hold"),"Hold",IF(IFERROR(VLOOKUP(I56,Assumptions!$H$5:$J$9,2,FALSE),"Check")="Complete","Complete",IF(E56&gt;=Assumptions!$B$7,"High",IF(E56&gt;=Assumptions!$B$6,"Standard","Not inactive"))))),"Review"))</f>
        <v/>
      </c>
      <c r="L56" s="16">
        <f>IF(A56="","",IFERROR(IF(K56="Review date","Check service date",IF(K56="Review","Human check",IF(K56="Hold","Consent/status hold",IF(OR(K56="Complete",K56="Not inactive"),K56,IF(IFERROR(VLOOKUP(I56,Assumptions!$H$5:$J$9,3,FALSE),"Check")="Ready","Ready for review",IF(IFERROR(VLOOKUP(I56,Assumptions!$H$5:$J$9,3,FALSE),"Check")&lt;&gt;"Use date","Check status",IF(OR(J56="",J56&gt;Assumptions!$B$5),"Check outreach date",IF(Assumptions!$B$5-J56&gt;=Assumptions!$B$8,"Follow-up check","Wait")))))))),"Human check"))</f>
        <v/>
      </c>
      <c r="M56" s="12" t="n"/>
    </row>
    <row r="57" ht="28" customHeight="1">
      <c r="A57" s="12" t="n"/>
      <c r="B57" s="12" t="n"/>
      <c r="C57" s="12" t="n"/>
      <c r="D57" s="13" t="n"/>
      <c r="E57" s="17">
        <f>IF(A57="","",IFERROR(IF(D57="","",MAX(0,Assumptions!$B$5-D57)),""))</f>
        <v/>
      </c>
      <c r="F57" s="15" t="n"/>
      <c r="G57" s="15" t="n"/>
      <c r="H57" s="15" t="n"/>
      <c r="I57" s="15" t="n"/>
      <c r="J57" s="13" t="n"/>
      <c r="K57" s="18">
        <f>IF(A57="","",IFERROR(IF(OR(D57="",D57&gt;Assumptions!$B$5),"Review date",IF(OR(IFERROR(VLOOKUP(F57,Assumptions!$D$5:$E$7,2,FALSE),"No")&lt;&gt;"Yes",IFERROR(VLOOKUP(I57,Assumptions!$H$5:$J$9,2,FALSE),"Check")="Hold"),"Hold",IF(IFERROR(VLOOKUP(I57,Assumptions!$H$5:$J$9,2,FALSE),"Check")="Complete","Complete",IF(E57&gt;=Assumptions!$B$7,"High",IF(E57&gt;=Assumptions!$B$6,"Standard","Not inactive"))))),"Review"))</f>
        <v/>
      </c>
      <c r="L57" s="18">
        <f>IF(A57="","",IFERROR(IF(K57="Review date","Check service date",IF(K57="Review","Human check",IF(K57="Hold","Consent/status hold",IF(OR(K57="Complete",K57="Not inactive"),K57,IF(IFERROR(VLOOKUP(I57,Assumptions!$H$5:$J$9,3,FALSE),"Check")="Ready","Ready for review",IF(IFERROR(VLOOKUP(I57,Assumptions!$H$5:$J$9,3,FALSE),"Check")&lt;&gt;"Use date","Check status",IF(OR(J57="",J57&gt;Assumptions!$B$5),"Check outreach date",IF(Assumptions!$B$5-J57&gt;=Assumptions!$B$8,"Follow-up check","Wait")))))))),"Human check"))</f>
        <v/>
      </c>
      <c r="M57" s="12" t="n"/>
    </row>
    <row r="58" ht="28" customHeight="1">
      <c r="A58" s="12" t="n"/>
      <c r="B58" s="12" t="n"/>
      <c r="C58" s="12" t="n"/>
      <c r="D58" s="13" t="n"/>
      <c r="E58" s="14">
        <f>IF(A58="","",IFERROR(IF(D58="","",MAX(0,Assumptions!$B$5-D58)),""))</f>
        <v/>
      </c>
      <c r="F58" s="15" t="n"/>
      <c r="G58" s="15" t="n"/>
      <c r="H58" s="15" t="n"/>
      <c r="I58" s="15" t="n"/>
      <c r="J58" s="13" t="n"/>
      <c r="K58" s="16">
        <f>IF(A58="","",IFERROR(IF(OR(D58="",D58&gt;Assumptions!$B$5),"Review date",IF(OR(IFERROR(VLOOKUP(F58,Assumptions!$D$5:$E$7,2,FALSE),"No")&lt;&gt;"Yes",IFERROR(VLOOKUP(I58,Assumptions!$H$5:$J$9,2,FALSE),"Check")="Hold"),"Hold",IF(IFERROR(VLOOKUP(I58,Assumptions!$H$5:$J$9,2,FALSE),"Check")="Complete","Complete",IF(E58&gt;=Assumptions!$B$7,"High",IF(E58&gt;=Assumptions!$B$6,"Standard","Not inactive"))))),"Review"))</f>
        <v/>
      </c>
      <c r="L58" s="16">
        <f>IF(A58="","",IFERROR(IF(K58="Review date","Check service date",IF(K58="Review","Human check",IF(K58="Hold","Consent/status hold",IF(OR(K58="Complete",K58="Not inactive"),K58,IF(IFERROR(VLOOKUP(I58,Assumptions!$H$5:$J$9,3,FALSE),"Check")="Ready","Ready for review",IF(IFERROR(VLOOKUP(I58,Assumptions!$H$5:$J$9,3,FALSE),"Check")&lt;&gt;"Use date","Check status",IF(OR(J58="",J58&gt;Assumptions!$B$5),"Check outreach date",IF(Assumptions!$B$5-J58&gt;=Assumptions!$B$8,"Follow-up check","Wait")))))))),"Human check"))</f>
        <v/>
      </c>
      <c r="M58" s="12" t="n"/>
    </row>
    <row r="59" ht="28" customHeight="1">
      <c r="A59" s="12" t="n"/>
      <c r="B59" s="12" t="n"/>
      <c r="C59" s="12" t="n"/>
      <c r="D59" s="13" t="n"/>
      <c r="E59" s="17">
        <f>IF(A59="","",IFERROR(IF(D59="","",MAX(0,Assumptions!$B$5-D59)),""))</f>
        <v/>
      </c>
      <c r="F59" s="15" t="n"/>
      <c r="G59" s="15" t="n"/>
      <c r="H59" s="15" t="n"/>
      <c r="I59" s="15" t="n"/>
      <c r="J59" s="13" t="n"/>
      <c r="K59" s="18">
        <f>IF(A59="","",IFERROR(IF(OR(D59="",D59&gt;Assumptions!$B$5),"Review date",IF(OR(IFERROR(VLOOKUP(F59,Assumptions!$D$5:$E$7,2,FALSE),"No")&lt;&gt;"Yes",IFERROR(VLOOKUP(I59,Assumptions!$H$5:$J$9,2,FALSE),"Check")="Hold"),"Hold",IF(IFERROR(VLOOKUP(I59,Assumptions!$H$5:$J$9,2,FALSE),"Check")="Complete","Complete",IF(E59&gt;=Assumptions!$B$7,"High",IF(E59&gt;=Assumptions!$B$6,"Standard","Not inactive"))))),"Review"))</f>
        <v/>
      </c>
      <c r="L59" s="18">
        <f>IF(A59="","",IFERROR(IF(K59="Review date","Check service date",IF(K59="Review","Human check",IF(K59="Hold","Consent/status hold",IF(OR(K59="Complete",K59="Not inactive"),K59,IF(IFERROR(VLOOKUP(I59,Assumptions!$H$5:$J$9,3,FALSE),"Check")="Ready","Ready for review",IF(IFERROR(VLOOKUP(I59,Assumptions!$H$5:$J$9,3,FALSE),"Check")&lt;&gt;"Use date","Check status",IF(OR(J59="",J59&gt;Assumptions!$B$5),"Check outreach date",IF(Assumptions!$B$5-J59&gt;=Assumptions!$B$8,"Follow-up check","Wait")))))))),"Human check"))</f>
        <v/>
      </c>
      <c r="M59" s="12" t="n"/>
    </row>
    <row r="60" ht="28" customHeight="1">
      <c r="A60" s="12" t="n"/>
      <c r="B60" s="12" t="n"/>
      <c r="C60" s="12" t="n"/>
      <c r="D60" s="13" t="n"/>
      <c r="E60" s="14">
        <f>IF(A60="","",IFERROR(IF(D60="","",MAX(0,Assumptions!$B$5-D60)),""))</f>
        <v/>
      </c>
      <c r="F60" s="15" t="n"/>
      <c r="G60" s="15" t="n"/>
      <c r="H60" s="15" t="n"/>
      <c r="I60" s="15" t="n"/>
      <c r="J60" s="13" t="n"/>
      <c r="K60" s="16">
        <f>IF(A60="","",IFERROR(IF(OR(D60="",D60&gt;Assumptions!$B$5),"Review date",IF(OR(IFERROR(VLOOKUP(F60,Assumptions!$D$5:$E$7,2,FALSE),"No")&lt;&gt;"Yes",IFERROR(VLOOKUP(I60,Assumptions!$H$5:$J$9,2,FALSE),"Check")="Hold"),"Hold",IF(IFERROR(VLOOKUP(I60,Assumptions!$H$5:$J$9,2,FALSE),"Check")="Complete","Complete",IF(E60&gt;=Assumptions!$B$7,"High",IF(E60&gt;=Assumptions!$B$6,"Standard","Not inactive"))))),"Review"))</f>
        <v/>
      </c>
      <c r="L60" s="16">
        <f>IF(A60="","",IFERROR(IF(K60="Review date","Check service date",IF(K60="Review","Human check",IF(K60="Hold","Consent/status hold",IF(OR(K60="Complete",K60="Not inactive"),K60,IF(IFERROR(VLOOKUP(I60,Assumptions!$H$5:$J$9,3,FALSE),"Check")="Ready","Ready for review",IF(IFERROR(VLOOKUP(I60,Assumptions!$H$5:$J$9,3,FALSE),"Check")&lt;&gt;"Use date","Check status",IF(OR(J60="",J60&gt;Assumptions!$B$5),"Check outreach date",IF(Assumptions!$B$5-J60&gt;=Assumptions!$B$8,"Follow-up check","Wait")))))))),"Human check"))</f>
        <v/>
      </c>
      <c r="M60" s="12" t="n"/>
    </row>
    <row r="61" ht="28" customHeight="1">
      <c r="A61" s="12" t="n"/>
      <c r="B61" s="12" t="n"/>
      <c r="C61" s="12" t="n"/>
      <c r="D61" s="13" t="n"/>
      <c r="E61" s="17">
        <f>IF(A61="","",IFERROR(IF(D61="","",MAX(0,Assumptions!$B$5-D61)),""))</f>
        <v/>
      </c>
      <c r="F61" s="15" t="n"/>
      <c r="G61" s="15" t="n"/>
      <c r="H61" s="15" t="n"/>
      <c r="I61" s="15" t="n"/>
      <c r="J61" s="13" t="n"/>
      <c r="K61" s="18">
        <f>IF(A61="","",IFERROR(IF(OR(D61="",D61&gt;Assumptions!$B$5),"Review date",IF(OR(IFERROR(VLOOKUP(F61,Assumptions!$D$5:$E$7,2,FALSE),"No")&lt;&gt;"Yes",IFERROR(VLOOKUP(I61,Assumptions!$H$5:$J$9,2,FALSE),"Check")="Hold"),"Hold",IF(IFERROR(VLOOKUP(I61,Assumptions!$H$5:$J$9,2,FALSE),"Check")="Complete","Complete",IF(E61&gt;=Assumptions!$B$7,"High",IF(E61&gt;=Assumptions!$B$6,"Standard","Not inactive"))))),"Review"))</f>
        <v/>
      </c>
      <c r="L61" s="18">
        <f>IF(A61="","",IFERROR(IF(K61="Review date","Check service date",IF(K61="Review","Human check",IF(K61="Hold","Consent/status hold",IF(OR(K61="Complete",K61="Not inactive"),K61,IF(IFERROR(VLOOKUP(I61,Assumptions!$H$5:$J$9,3,FALSE),"Check")="Ready","Ready for review",IF(IFERROR(VLOOKUP(I61,Assumptions!$H$5:$J$9,3,FALSE),"Check")&lt;&gt;"Use date","Check status",IF(OR(J61="",J61&gt;Assumptions!$B$5),"Check outreach date",IF(Assumptions!$B$5-J61&gt;=Assumptions!$B$8,"Follow-up check","Wait")))))))),"Human check"))</f>
        <v/>
      </c>
      <c r="M61" s="12" t="n"/>
    </row>
    <row r="62" ht="28" customHeight="1">
      <c r="A62" s="12" t="n"/>
      <c r="B62" s="12" t="n"/>
      <c r="C62" s="12" t="n"/>
      <c r="D62" s="13" t="n"/>
      <c r="E62" s="14">
        <f>IF(A62="","",IFERROR(IF(D62="","",MAX(0,Assumptions!$B$5-D62)),""))</f>
        <v/>
      </c>
      <c r="F62" s="15" t="n"/>
      <c r="G62" s="15" t="n"/>
      <c r="H62" s="15" t="n"/>
      <c r="I62" s="15" t="n"/>
      <c r="J62" s="13" t="n"/>
      <c r="K62" s="16">
        <f>IF(A62="","",IFERROR(IF(OR(D62="",D62&gt;Assumptions!$B$5),"Review date",IF(OR(IFERROR(VLOOKUP(F62,Assumptions!$D$5:$E$7,2,FALSE),"No")&lt;&gt;"Yes",IFERROR(VLOOKUP(I62,Assumptions!$H$5:$J$9,2,FALSE),"Check")="Hold"),"Hold",IF(IFERROR(VLOOKUP(I62,Assumptions!$H$5:$J$9,2,FALSE),"Check")="Complete","Complete",IF(E62&gt;=Assumptions!$B$7,"High",IF(E62&gt;=Assumptions!$B$6,"Standard","Not inactive"))))),"Review"))</f>
        <v/>
      </c>
      <c r="L62" s="16">
        <f>IF(A62="","",IFERROR(IF(K62="Review date","Check service date",IF(K62="Review","Human check",IF(K62="Hold","Consent/status hold",IF(OR(K62="Complete",K62="Not inactive"),K62,IF(IFERROR(VLOOKUP(I62,Assumptions!$H$5:$J$9,3,FALSE),"Check")="Ready","Ready for review",IF(IFERROR(VLOOKUP(I62,Assumptions!$H$5:$J$9,3,FALSE),"Check")&lt;&gt;"Use date","Check status",IF(OR(J62="",J62&gt;Assumptions!$B$5),"Check outreach date",IF(Assumptions!$B$5-J62&gt;=Assumptions!$B$8,"Follow-up check","Wait")))))))),"Human check"))</f>
        <v/>
      </c>
      <c r="M62" s="12" t="n"/>
    </row>
    <row r="63" ht="28" customHeight="1">
      <c r="A63" s="12" t="n"/>
      <c r="B63" s="12" t="n"/>
      <c r="C63" s="12" t="n"/>
      <c r="D63" s="13" t="n"/>
      <c r="E63" s="17">
        <f>IF(A63="","",IFERROR(IF(D63="","",MAX(0,Assumptions!$B$5-D63)),""))</f>
        <v/>
      </c>
      <c r="F63" s="15" t="n"/>
      <c r="G63" s="15" t="n"/>
      <c r="H63" s="15" t="n"/>
      <c r="I63" s="15" t="n"/>
      <c r="J63" s="13" t="n"/>
      <c r="K63" s="18">
        <f>IF(A63="","",IFERROR(IF(OR(D63="",D63&gt;Assumptions!$B$5),"Review date",IF(OR(IFERROR(VLOOKUP(F63,Assumptions!$D$5:$E$7,2,FALSE),"No")&lt;&gt;"Yes",IFERROR(VLOOKUP(I63,Assumptions!$H$5:$J$9,2,FALSE),"Check")="Hold"),"Hold",IF(IFERROR(VLOOKUP(I63,Assumptions!$H$5:$J$9,2,FALSE),"Check")="Complete","Complete",IF(E63&gt;=Assumptions!$B$7,"High",IF(E63&gt;=Assumptions!$B$6,"Standard","Not inactive"))))),"Review"))</f>
        <v/>
      </c>
      <c r="L63" s="18">
        <f>IF(A63="","",IFERROR(IF(K63="Review date","Check service date",IF(K63="Review","Human check",IF(K63="Hold","Consent/status hold",IF(OR(K63="Complete",K63="Not inactive"),K63,IF(IFERROR(VLOOKUP(I63,Assumptions!$H$5:$J$9,3,FALSE),"Check")="Ready","Ready for review",IF(IFERROR(VLOOKUP(I63,Assumptions!$H$5:$J$9,3,FALSE),"Check")&lt;&gt;"Use date","Check status",IF(OR(J63="",J63&gt;Assumptions!$B$5),"Check outreach date",IF(Assumptions!$B$5-J63&gt;=Assumptions!$B$8,"Follow-up check","Wait")))))))),"Human check"))</f>
        <v/>
      </c>
      <c r="M63" s="12" t="n"/>
    </row>
    <row r="64" ht="28" customHeight="1">
      <c r="A64" s="12" t="n"/>
      <c r="B64" s="12" t="n"/>
      <c r="C64" s="12" t="n"/>
      <c r="D64" s="13" t="n"/>
      <c r="E64" s="14">
        <f>IF(A64="","",IFERROR(IF(D64="","",MAX(0,Assumptions!$B$5-D64)),""))</f>
        <v/>
      </c>
      <c r="F64" s="15" t="n"/>
      <c r="G64" s="15" t="n"/>
      <c r="H64" s="15" t="n"/>
      <c r="I64" s="15" t="n"/>
      <c r="J64" s="13" t="n"/>
      <c r="K64" s="16">
        <f>IF(A64="","",IFERROR(IF(OR(D64="",D64&gt;Assumptions!$B$5),"Review date",IF(OR(IFERROR(VLOOKUP(F64,Assumptions!$D$5:$E$7,2,FALSE),"No")&lt;&gt;"Yes",IFERROR(VLOOKUP(I64,Assumptions!$H$5:$J$9,2,FALSE),"Check")="Hold"),"Hold",IF(IFERROR(VLOOKUP(I64,Assumptions!$H$5:$J$9,2,FALSE),"Check")="Complete","Complete",IF(E64&gt;=Assumptions!$B$7,"High",IF(E64&gt;=Assumptions!$B$6,"Standard","Not inactive"))))),"Review"))</f>
        <v/>
      </c>
      <c r="L64" s="16">
        <f>IF(A64="","",IFERROR(IF(K64="Review date","Check service date",IF(K64="Review","Human check",IF(K64="Hold","Consent/status hold",IF(OR(K64="Complete",K64="Not inactive"),K64,IF(IFERROR(VLOOKUP(I64,Assumptions!$H$5:$J$9,3,FALSE),"Check")="Ready","Ready for review",IF(IFERROR(VLOOKUP(I64,Assumptions!$H$5:$J$9,3,FALSE),"Check")&lt;&gt;"Use date","Check status",IF(OR(J64="",J64&gt;Assumptions!$B$5),"Check outreach date",IF(Assumptions!$B$5-J64&gt;=Assumptions!$B$8,"Follow-up check","Wait")))))))),"Human check"))</f>
        <v/>
      </c>
      <c r="M64" s="12" t="n"/>
    </row>
    <row r="65" ht="28" customHeight="1">
      <c r="A65" s="12" t="n"/>
      <c r="B65" s="12" t="n"/>
      <c r="C65" s="12" t="n"/>
      <c r="D65" s="13" t="n"/>
      <c r="E65" s="17">
        <f>IF(A65="","",IFERROR(IF(D65="","",MAX(0,Assumptions!$B$5-D65)),""))</f>
        <v/>
      </c>
      <c r="F65" s="15" t="n"/>
      <c r="G65" s="15" t="n"/>
      <c r="H65" s="15" t="n"/>
      <c r="I65" s="15" t="n"/>
      <c r="J65" s="13" t="n"/>
      <c r="K65" s="18">
        <f>IF(A65="","",IFERROR(IF(OR(D65="",D65&gt;Assumptions!$B$5),"Review date",IF(OR(IFERROR(VLOOKUP(F65,Assumptions!$D$5:$E$7,2,FALSE),"No")&lt;&gt;"Yes",IFERROR(VLOOKUP(I65,Assumptions!$H$5:$J$9,2,FALSE),"Check")="Hold"),"Hold",IF(IFERROR(VLOOKUP(I65,Assumptions!$H$5:$J$9,2,FALSE),"Check")="Complete","Complete",IF(E65&gt;=Assumptions!$B$7,"High",IF(E65&gt;=Assumptions!$B$6,"Standard","Not inactive"))))),"Review"))</f>
        <v/>
      </c>
      <c r="L65" s="18">
        <f>IF(A65="","",IFERROR(IF(K65="Review date","Check service date",IF(K65="Review","Human check",IF(K65="Hold","Consent/status hold",IF(OR(K65="Complete",K65="Not inactive"),K65,IF(IFERROR(VLOOKUP(I65,Assumptions!$H$5:$J$9,3,FALSE),"Check")="Ready","Ready for review",IF(IFERROR(VLOOKUP(I65,Assumptions!$H$5:$J$9,3,FALSE),"Check")&lt;&gt;"Use date","Check status",IF(OR(J65="",J65&gt;Assumptions!$B$5),"Check outreach date",IF(Assumptions!$B$5-J65&gt;=Assumptions!$B$8,"Follow-up check","Wait")))))))),"Human check"))</f>
        <v/>
      </c>
      <c r="M65" s="12" t="n"/>
    </row>
    <row r="66" ht="28" customHeight="1">
      <c r="A66" s="12" t="n"/>
      <c r="B66" s="12" t="n"/>
      <c r="C66" s="12" t="n"/>
      <c r="D66" s="13" t="n"/>
      <c r="E66" s="14">
        <f>IF(A66="","",IFERROR(IF(D66="","",MAX(0,Assumptions!$B$5-D66)),""))</f>
        <v/>
      </c>
      <c r="F66" s="15" t="n"/>
      <c r="G66" s="15" t="n"/>
      <c r="H66" s="15" t="n"/>
      <c r="I66" s="15" t="n"/>
      <c r="J66" s="13" t="n"/>
      <c r="K66" s="16">
        <f>IF(A66="","",IFERROR(IF(OR(D66="",D66&gt;Assumptions!$B$5),"Review date",IF(OR(IFERROR(VLOOKUP(F66,Assumptions!$D$5:$E$7,2,FALSE),"No")&lt;&gt;"Yes",IFERROR(VLOOKUP(I66,Assumptions!$H$5:$J$9,2,FALSE),"Check")="Hold"),"Hold",IF(IFERROR(VLOOKUP(I66,Assumptions!$H$5:$J$9,2,FALSE),"Check")="Complete","Complete",IF(E66&gt;=Assumptions!$B$7,"High",IF(E66&gt;=Assumptions!$B$6,"Standard","Not inactive"))))),"Review"))</f>
        <v/>
      </c>
      <c r="L66" s="16">
        <f>IF(A66="","",IFERROR(IF(K66="Review date","Check service date",IF(K66="Review","Human check",IF(K66="Hold","Consent/status hold",IF(OR(K66="Complete",K66="Not inactive"),K66,IF(IFERROR(VLOOKUP(I66,Assumptions!$H$5:$J$9,3,FALSE),"Check")="Ready","Ready for review",IF(IFERROR(VLOOKUP(I66,Assumptions!$H$5:$J$9,3,FALSE),"Check")&lt;&gt;"Use date","Check status",IF(OR(J66="",J66&gt;Assumptions!$B$5),"Check outreach date",IF(Assumptions!$B$5-J66&gt;=Assumptions!$B$8,"Follow-up check","Wait")))))))),"Human check"))</f>
        <v/>
      </c>
      <c r="M66" s="12" t="n"/>
    </row>
    <row r="67" ht="28" customHeight="1">
      <c r="A67" s="12" t="n"/>
      <c r="B67" s="12" t="n"/>
      <c r="C67" s="12" t="n"/>
      <c r="D67" s="13" t="n"/>
      <c r="E67" s="17">
        <f>IF(A67="","",IFERROR(IF(D67="","",MAX(0,Assumptions!$B$5-D67)),""))</f>
        <v/>
      </c>
      <c r="F67" s="15" t="n"/>
      <c r="G67" s="15" t="n"/>
      <c r="H67" s="15" t="n"/>
      <c r="I67" s="15" t="n"/>
      <c r="J67" s="13" t="n"/>
      <c r="K67" s="18">
        <f>IF(A67="","",IFERROR(IF(OR(D67="",D67&gt;Assumptions!$B$5),"Review date",IF(OR(IFERROR(VLOOKUP(F67,Assumptions!$D$5:$E$7,2,FALSE),"No")&lt;&gt;"Yes",IFERROR(VLOOKUP(I67,Assumptions!$H$5:$J$9,2,FALSE),"Check")="Hold"),"Hold",IF(IFERROR(VLOOKUP(I67,Assumptions!$H$5:$J$9,2,FALSE),"Check")="Complete","Complete",IF(E67&gt;=Assumptions!$B$7,"High",IF(E67&gt;=Assumptions!$B$6,"Standard","Not inactive"))))),"Review"))</f>
        <v/>
      </c>
      <c r="L67" s="18">
        <f>IF(A67="","",IFERROR(IF(K67="Review date","Check service date",IF(K67="Review","Human check",IF(K67="Hold","Consent/status hold",IF(OR(K67="Complete",K67="Not inactive"),K67,IF(IFERROR(VLOOKUP(I67,Assumptions!$H$5:$J$9,3,FALSE),"Check")="Ready","Ready for review",IF(IFERROR(VLOOKUP(I67,Assumptions!$H$5:$J$9,3,FALSE),"Check")&lt;&gt;"Use date","Check status",IF(OR(J67="",J67&gt;Assumptions!$B$5),"Check outreach date",IF(Assumptions!$B$5-J67&gt;=Assumptions!$B$8,"Follow-up check","Wait")))))))),"Human check"))</f>
        <v/>
      </c>
      <c r="M67" s="12" t="n"/>
    </row>
    <row r="68" ht="28" customHeight="1">
      <c r="A68" s="12" t="n"/>
      <c r="B68" s="12" t="n"/>
      <c r="C68" s="12" t="n"/>
      <c r="D68" s="13" t="n"/>
      <c r="E68" s="14">
        <f>IF(A68="","",IFERROR(IF(D68="","",MAX(0,Assumptions!$B$5-D68)),""))</f>
        <v/>
      </c>
      <c r="F68" s="15" t="n"/>
      <c r="G68" s="15" t="n"/>
      <c r="H68" s="15" t="n"/>
      <c r="I68" s="15" t="n"/>
      <c r="J68" s="13" t="n"/>
      <c r="K68" s="16">
        <f>IF(A68="","",IFERROR(IF(OR(D68="",D68&gt;Assumptions!$B$5),"Review date",IF(OR(IFERROR(VLOOKUP(F68,Assumptions!$D$5:$E$7,2,FALSE),"No")&lt;&gt;"Yes",IFERROR(VLOOKUP(I68,Assumptions!$H$5:$J$9,2,FALSE),"Check")="Hold"),"Hold",IF(IFERROR(VLOOKUP(I68,Assumptions!$H$5:$J$9,2,FALSE),"Check")="Complete","Complete",IF(E68&gt;=Assumptions!$B$7,"High",IF(E68&gt;=Assumptions!$B$6,"Standard","Not inactive"))))),"Review"))</f>
        <v/>
      </c>
      <c r="L68" s="16">
        <f>IF(A68="","",IFERROR(IF(K68="Review date","Check service date",IF(K68="Review","Human check",IF(K68="Hold","Consent/status hold",IF(OR(K68="Complete",K68="Not inactive"),K68,IF(IFERROR(VLOOKUP(I68,Assumptions!$H$5:$J$9,3,FALSE),"Check")="Ready","Ready for review",IF(IFERROR(VLOOKUP(I68,Assumptions!$H$5:$J$9,3,FALSE),"Check")&lt;&gt;"Use date","Check status",IF(OR(J68="",J68&gt;Assumptions!$B$5),"Check outreach date",IF(Assumptions!$B$5-J68&gt;=Assumptions!$B$8,"Follow-up check","Wait")))))))),"Human check"))</f>
        <v/>
      </c>
      <c r="M68" s="12" t="n"/>
    </row>
    <row r="69" ht="28" customHeight="1">
      <c r="A69" s="12" t="n"/>
      <c r="B69" s="12" t="n"/>
      <c r="C69" s="12" t="n"/>
      <c r="D69" s="13" t="n"/>
      <c r="E69" s="17">
        <f>IF(A69="","",IFERROR(IF(D69="","",MAX(0,Assumptions!$B$5-D69)),""))</f>
        <v/>
      </c>
      <c r="F69" s="15" t="n"/>
      <c r="G69" s="15" t="n"/>
      <c r="H69" s="15" t="n"/>
      <c r="I69" s="15" t="n"/>
      <c r="J69" s="13" t="n"/>
      <c r="K69" s="18">
        <f>IF(A69="","",IFERROR(IF(OR(D69="",D69&gt;Assumptions!$B$5),"Review date",IF(OR(IFERROR(VLOOKUP(F69,Assumptions!$D$5:$E$7,2,FALSE),"No")&lt;&gt;"Yes",IFERROR(VLOOKUP(I69,Assumptions!$H$5:$J$9,2,FALSE),"Check")="Hold"),"Hold",IF(IFERROR(VLOOKUP(I69,Assumptions!$H$5:$J$9,2,FALSE),"Check")="Complete","Complete",IF(E69&gt;=Assumptions!$B$7,"High",IF(E69&gt;=Assumptions!$B$6,"Standard","Not inactive"))))),"Review"))</f>
        <v/>
      </c>
      <c r="L69" s="18">
        <f>IF(A69="","",IFERROR(IF(K69="Review date","Check service date",IF(K69="Review","Human check",IF(K69="Hold","Consent/status hold",IF(OR(K69="Complete",K69="Not inactive"),K69,IF(IFERROR(VLOOKUP(I69,Assumptions!$H$5:$J$9,3,FALSE),"Check")="Ready","Ready for review",IF(IFERROR(VLOOKUP(I69,Assumptions!$H$5:$J$9,3,FALSE),"Check")&lt;&gt;"Use date","Check status",IF(OR(J69="",J69&gt;Assumptions!$B$5),"Check outreach date",IF(Assumptions!$B$5-J69&gt;=Assumptions!$B$8,"Follow-up check","Wait")))))))),"Human check"))</f>
        <v/>
      </c>
      <c r="M69" s="12" t="n"/>
    </row>
    <row r="70" ht="28" customHeight="1">
      <c r="A70" s="12" t="n"/>
      <c r="B70" s="12" t="n"/>
      <c r="C70" s="12" t="n"/>
      <c r="D70" s="13" t="n"/>
      <c r="E70" s="14">
        <f>IF(A70="","",IFERROR(IF(D70="","",MAX(0,Assumptions!$B$5-D70)),""))</f>
        <v/>
      </c>
      <c r="F70" s="15" t="n"/>
      <c r="G70" s="15" t="n"/>
      <c r="H70" s="15" t="n"/>
      <c r="I70" s="15" t="n"/>
      <c r="J70" s="13" t="n"/>
      <c r="K70" s="16">
        <f>IF(A70="","",IFERROR(IF(OR(D70="",D70&gt;Assumptions!$B$5),"Review date",IF(OR(IFERROR(VLOOKUP(F70,Assumptions!$D$5:$E$7,2,FALSE),"No")&lt;&gt;"Yes",IFERROR(VLOOKUP(I70,Assumptions!$H$5:$J$9,2,FALSE),"Check")="Hold"),"Hold",IF(IFERROR(VLOOKUP(I70,Assumptions!$H$5:$J$9,2,FALSE),"Check")="Complete","Complete",IF(E70&gt;=Assumptions!$B$7,"High",IF(E70&gt;=Assumptions!$B$6,"Standard","Not inactive"))))),"Review"))</f>
        <v/>
      </c>
      <c r="L70" s="16">
        <f>IF(A70="","",IFERROR(IF(K70="Review date","Check service date",IF(K70="Review","Human check",IF(K70="Hold","Consent/status hold",IF(OR(K70="Complete",K70="Not inactive"),K70,IF(IFERROR(VLOOKUP(I70,Assumptions!$H$5:$J$9,3,FALSE),"Check")="Ready","Ready for review",IF(IFERROR(VLOOKUP(I70,Assumptions!$H$5:$J$9,3,FALSE),"Check")&lt;&gt;"Use date","Check status",IF(OR(J70="",J70&gt;Assumptions!$B$5),"Check outreach date",IF(Assumptions!$B$5-J70&gt;=Assumptions!$B$8,"Follow-up check","Wait")))))))),"Human check"))</f>
        <v/>
      </c>
      <c r="M70" s="12" t="n"/>
    </row>
    <row r="71" ht="28" customHeight="1">
      <c r="A71" s="12" t="n"/>
      <c r="B71" s="12" t="n"/>
      <c r="C71" s="12" t="n"/>
      <c r="D71" s="13" t="n"/>
      <c r="E71" s="17">
        <f>IF(A71="","",IFERROR(IF(D71="","",MAX(0,Assumptions!$B$5-D71)),""))</f>
        <v/>
      </c>
      <c r="F71" s="15" t="n"/>
      <c r="G71" s="15" t="n"/>
      <c r="H71" s="15" t="n"/>
      <c r="I71" s="15" t="n"/>
      <c r="J71" s="13" t="n"/>
      <c r="K71" s="18">
        <f>IF(A71="","",IFERROR(IF(OR(D71="",D71&gt;Assumptions!$B$5),"Review date",IF(OR(IFERROR(VLOOKUP(F71,Assumptions!$D$5:$E$7,2,FALSE),"No")&lt;&gt;"Yes",IFERROR(VLOOKUP(I71,Assumptions!$H$5:$J$9,2,FALSE),"Check")="Hold"),"Hold",IF(IFERROR(VLOOKUP(I71,Assumptions!$H$5:$J$9,2,FALSE),"Check")="Complete","Complete",IF(E71&gt;=Assumptions!$B$7,"High",IF(E71&gt;=Assumptions!$B$6,"Standard","Not inactive"))))),"Review"))</f>
        <v/>
      </c>
      <c r="L71" s="18">
        <f>IF(A71="","",IFERROR(IF(K71="Review date","Check service date",IF(K71="Review","Human check",IF(K71="Hold","Consent/status hold",IF(OR(K71="Complete",K71="Not inactive"),K71,IF(IFERROR(VLOOKUP(I71,Assumptions!$H$5:$J$9,3,FALSE),"Check")="Ready","Ready for review",IF(IFERROR(VLOOKUP(I71,Assumptions!$H$5:$J$9,3,FALSE),"Check")&lt;&gt;"Use date","Check status",IF(OR(J71="",J71&gt;Assumptions!$B$5),"Check outreach date",IF(Assumptions!$B$5-J71&gt;=Assumptions!$B$8,"Follow-up check","Wait")))))))),"Human check"))</f>
        <v/>
      </c>
      <c r="M71" s="12" t="n"/>
    </row>
    <row r="72" ht="28" customHeight="1">
      <c r="A72" s="12" t="n"/>
      <c r="B72" s="12" t="n"/>
      <c r="C72" s="12" t="n"/>
      <c r="D72" s="13" t="n"/>
      <c r="E72" s="14">
        <f>IF(A72="","",IFERROR(IF(D72="","",MAX(0,Assumptions!$B$5-D72)),""))</f>
        <v/>
      </c>
      <c r="F72" s="15" t="n"/>
      <c r="G72" s="15" t="n"/>
      <c r="H72" s="15" t="n"/>
      <c r="I72" s="15" t="n"/>
      <c r="J72" s="13" t="n"/>
      <c r="K72" s="16">
        <f>IF(A72="","",IFERROR(IF(OR(D72="",D72&gt;Assumptions!$B$5),"Review date",IF(OR(IFERROR(VLOOKUP(F72,Assumptions!$D$5:$E$7,2,FALSE),"No")&lt;&gt;"Yes",IFERROR(VLOOKUP(I72,Assumptions!$H$5:$J$9,2,FALSE),"Check")="Hold"),"Hold",IF(IFERROR(VLOOKUP(I72,Assumptions!$H$5:$J$9,2,FALSE),"Check")="Complete","Complete",IF(E72&gt;=Assumptions!$B$7,"High",IF(E72&gt;=Assumptions!$B$6,"Standard","Not inactive"))))),"Review"))</f>
        <v/>
      </c>
      <c r="L72" s="16">
        <f>IF(A72="","",IFERROR(IF(K72="Review date","Check service date",IF(K72="Review","Human check",IF(K72="Hold","Consent/status hold",IF(OR(K72="Complete",K72="Not inactive"),K72,IF(IFERROR(VLOOKUP(I72,Assumptions!$H$5:$J$9,3,FALSE),"Check")="Ready","Ready for review",IF(IFERROR(VLOOKUP(I72,Assumptions!$H$5:$J$9,3,FALSE),"Check")&lt;&gt;"Use date","Check status",IF(OR(J72="",J72&gt;Assumptions!$B$5),"Check outreach date",IF(Assumptions!$B$5-J72&gt;=Assumptions!$B$8,"Follow-up check","Wait")))))))),"Human check"))</f>
        <v/>
      </c>
      <c r="M72" s="12" t="n"/>
    </row>
    <row r="73" ht="28" customHeight="1">
      <c r="A73" s="12" t="n"/>
      <c r="B73" s="12" t="n"/>
      <c r="C73" s="12" t="n"/>
      <c r="D73" s="13" t="n"/>
      <c r="E73" s="17">
        <f>IF(A73="","",IFERROR(IF(D73="","",MAX(0,Assumptions!$B$5-D73)),""))</f>
        <v/>
      </c>
      <c r="F73" s="15" t="n"/>
      <c r="G73" s="15" t="n"/>
      <c r="H73" s="15" t="n"/>
      <c r="I73" s="15" t="n"/>
      <c r="J73" s="13" t="n"/>
      <c r="K73" s="18">
        <f>IF(A73="","",IFERROR(IF(OR(D73="",D73&gt;Assumptions!$B$5),"Review date",IF(OR(IFERROR(VLOOKUP(F73,Assumptions!$D$5:$E$7,2,FALSE),"No")&lt;&gt;"Yes",IFERROR(VLOOKUP(I73,Assumptions!$H$5:$J$9,2,FALSE),"Check")="Hold"),"Hold",IF(IFERROR(VLOOKUP(I73,Assumptions!$H$5:$J$9,2,FALSE),"Check")="Complete","Complete",IF(E73&gt;=Assumptions!$B$7,"High",IF(E73&gt;=Assumptions!$B$6,"Standard","Not inactive"))))),"Review"))</f>
        <v/>
      </c>
      <c r="L73" s="18">
        <f>IF(A73="","",IFERROR(IF(K73="Review date","Check service date",IF(K73="Review","Human check",IF(K73="Hold","Consent/status hold",IF(OR(K73="Complete",K73="Not inactive"),K73,IF(IFERROR(VLOOKUP(I73,Assumptions!$H$5:$J$9,3,FALSE),"Check")="Ready","Ready for review",IF(IFERROR(VLOOKUP(I73,Assumptions!$H$5:$J$9,3,FALSE),"Check")&lt;&gt;"Use date","Check status",IF(OR(J73="",J73&gt;Assumptions!$B$5),"Check outreach date",IF(Assumptions!$B$5-J73&gt;=Assumptions!$B$8,"Follow-up check","Wait")))))))),"Human check"))</f>
        <v/>
      </c>
      <c r="M73" s="12" t="n"/>
    </row>
    <row r="74" ht="28" customHeight="1">
      <c r="A74" s="12" t="n"/>
      <c r="B74" s="12" t="n"/>
      <c r="C74" s="12" t="n"/>
      <c r="D74" s="13" t="n"/>
      <c r="E74" s="14">
        <f>IF(A74="","",IFERROR(IF(D74="","",MAX(0,Assumptions!$B$5-D74)),""))</f>
        <v/>
      </c>
      <c r="F74" s="15" t="n"/>
      <c r="G74" s="15" t="n"/>
      <c r="H74" s="15" t="n"/>
      <c r="I74" s="15" t="n"/>
      <c r="J74" s="13" t="n"/>
      <c r="K74" s="16">
        <f>IF(A74="","",IFERROR(IF(OR(D74="",D74&gt;Assumptions!$B$5),"Review date",IF(OR(IFERROR(VLOOKUP(F74,Assumptions!$D$5:$E$7,2,FALSE),"No")&lt;&gt;"Yes",IFERROR(VLOOKUP(I74,Assumptions!$H$5:$J$9,2,FALSE),"Check")="Hold"),"Hold",IF(IFERROR(VLOOKUP(I74,Assumptions!$H$5:$J$9,2,FALSE),"Check")="Complete","Complete",IF(E74&gt;=Assumptions!$B$7,"High",IF(E74&gt;=Assumptions!$B$6,"Standard","Not inactive"))))),"Review"))</f>
        <v/>
      </c>
      <c r="L74" s="16">
        <f>IF(A74="","",IFERROR(IF(K74="Review date","Check service date",IF(K74="Review","Human check",IF(K74="Hold","Consent/status hold",IF(OR(K74="Complete",K74="Not inactive"),K74,IF(IFERROR(VLOOKUP(I74,Assumptions!$H$5:$J$9,3,FALSE),"Check")="Ready","Ready for review",IF(IFERROR(VLOOKUP(I74,Assumptions!$H$5:$J$9,3,FALSE),"Check")&lt;&gt;"Use date","Check status",IF(OR(J74="",J74&gt;Assumptions!$B$5),"Check outreach date",IF(Assumptions!$B$5-J74&gt;=Assumptions!$B$8,"Follow-up check","Wait")))))))),"Human check"))</f>
        <v/>
      </c>
      <c r="M74" s="12" t="n"/>
    </row>
    <row r="75" ht="28" customHeight="1">
      <c r="A75" s="12" t="n"/>
      <c r="B75" s="12" t="n"/>
      <c r="C75" s="12" t="n"/>
      <c r="D75" s="13" t="n"/>
      <c r="E75" s="17">
        <f>IF(A75="","",IFERROR(IF(D75="","",MAX(0,Assumptions!$B$5-D75)),""))</f>
        <v/>
      </c>
      <c r="F75" s="15" t="n"/>
      <c r="G75" s="15" t="n"/>
      <c r="H75" s="15" t="n"/>
      <c r="I75" s="15" t="n"/>
      <c r="J75" s="13" t="n"/>
      <c r="K75" s="18">
        <f>IF(A75="","",IFERROR(IF(OR(D75="",D75&gt;Assumptions!$B$5),"Review date",IF(OR(IFERROR(VLOOKUP(F75,Assumptions!$D$5:$E$7,2,FALSE),"No")&lt;&gt;"Yes",IFERROR(VLOOKUP(I75,Assumptions!$H$5:$J$9,2,FALSE),"Check")="Hold"),"Hold",IF(IFERROR(VLOOKUP(I75,Assumptions!$H$5:$J$9,2,FALSE),"Check")="Complete","Complete",IF(E75&gt;=Assumptions!$B$7,"High",IF(E75&gt;=Assumptions!$B$6,"Standard","Not inactive"))))),"Review"))</f>
        <v/>
      </c>
      <c r="L75" s="18">
        <f>IF(A75="","",IFERROR(IF(K75="Review date","Check service date",IF(K75="Review","Human check",IF(K75="Hold","Consent/status hold",IF(OR(K75="Complete",K75="Not inactive"),K75,IF(IFERROR(VLOOKUP(I75,Assumptions!$H$5:$J$9,3,FALSE),"Check")="Ready","Ready for review",IF(IFERROR(VLOOKUP(I75,Assumptions!$H$5:$J$9,3,FALSE),"Check")&lt;&gt;"Use date","Check status",IF(OR(J75="",J75&gt;Assumptions!$B$5),"Check outreach date",IF(Assumptions!$B$5-J75&gt;=Assumptions!$B$8,"Follow-up check","Wait")))))))),"Human check"))</f>
        <v/>
      </c>
      <c r="M75" s="12" t="n"/>
    </row>
    <row r="76" ht="28" customHeight="1">
      <c r="A76" s="12" t="n"/>
      <c r="B76" s="12" t="n"/>
      <c r="C76" s="12" t="n"/>
      <c r="D76" s="13" t="n"/>
      <c r="E76" s="14">
        <f>IF(A76="","",IFERROR(IF(D76="","",MAX(0,Assumptions!$B$5-D76)),""))</f>
        <v/>
      </c>
      <c r="F76" s="15" t="n"/>
      <c r="G76" s="15" t="n"/>
      <c r="H76" s="15" t="n"/>
      <c r="I76" s="15" t="n"/>
      <c r="J76" s="13" t="n"/>
      <c r="K76" s="16">
        <f>IF(A76="","",IFERROR(IF(OR(D76="",D76&gt;Assumptions!$B$5),"Review date",IF(OR(IFERROR(VLOOKUP(F76,Assumptions!$D$5:$E$7,2,FALSE),"No")&lt;&gt;"Yes",IFERROR(VLOOKUP(I76,Assumptions!$H$5:$J$9,2,FALSE),"Check")="Hold"),"Hold",IF(IFERROR(VLOOKUP(I76,Assumptions!$H$5:$J$9,2,FALSE),"Check")="Complete","Complete",IF(E76&gt;=Assumptions!$B$7,"High",IF(E76&gt;=Assumptions!$B$6,"Standard","Not inactive"))))),"Review"))</f>
        <v/>
      </c>
      <c r="L76" s="16">
        <f>IF(A76="","",IFERROR(IF(K76="Review date","Check service date",IF(K76="Review","Human check",IF(K76="Hold","Consent/status hold",IF(OR(K76="Complete",K76="Not inactive"),K76,IF(IFERROR(VLOOKUP(I76,Assumptions!$H$5:$J$9,3,FALSE),"Check")="Ready","Ready for review",IF(IFERROR(VLOOKUP(I76,Assumptions!$H$5:$J$9,3,FALSE),"Check")&lt;&gt;"Use date","Check status",IF(OR(J76="",J76&gt;Assumptions!$B$5),"Check outreach date",IF(Assumptions!$B$5-J76&gt;=Assumptions!$B$8,"Follow-up check","Wait")))))))),"Human check"))</f>
        <v/>
      </c>
      <c r="M76" s="12" t="n"/>
    </row>
    <row r="77" ht="28" customHeight="1">
      <c r="A77" s="12" t="n"/>
      <c r="B77" s="12" t="n"/>
      <c r="C77" s="12" t="n"/>
      <c r="D77" s="13" t="n"/>
      <c r="E77" s="17">
        <f>IF(A77="","",IFERROR(IF(D77="","",MAX(0,Assumptions!$B$5-D77)),""))</f>
        <v/>
      </c>
      <c r="F77" s="15" t="n"/>
      <c r="G77" s="15" t="n"/>
      <c r="H77" s="15" t="n"/>
      <c r="I77" s="15" t="n"/>
      <c r="J77" s="13" t="n"/>
      <c r="K77" s="18">
        <f>IF(A77="","",IFERROR(IF(OR(D77="",D77&gt;Assumptions!$B$5),"Review date",IF(OR(IFERROR(VLOOKUP(F77,Assumptions!$D$5:$E$7,2,FALSE),"No")&lt;&gt;"Yes",IFERROR(VLOOKUP(I77,Assumptions!$H$5:$J$9,2,FALSE),"Check")="Hold"),"Hold",IF(IFERROR(VLOOKUP(I77,Assumptions!$H$5:$J$9,2,FALSE),"Check")="Complete","Complete",IF(E77&gt;=Assumptions!$B$7,"High",IF(E77&gt;=Assumptions!$B$6,"Standard","Not inactive"))))),"Review"))</f>
        <v/>
      </c>
      <c r="L77" s="18">
        <f>IF(A77="","",IFERROR(IF(K77="Review date","Check service date",IF(K77="Review","Human check",IF(K77="Hold","Consent/status hold",IF(OR(K77="Complete",K77="Not inactive"),K77,IF(IFERROR(VLOOKUP(I77,Assumptions!$H$5:$J$9,3,FALSE),"Check")="Ready","Ready for review",IF(IFERROR(VLOOKUP(I77,Assumptions!$H$5:$J$9,3,FALSE),"Check")&lt;&gt;"Use date","Check status",IF(OR(J77="",J77&gt;Assumptions!$B$5),"Check outreach date",IF(Assumptions!$B$5-J77&gt;=Assumptions!$B$8,"Follow-up check","Wait")))))))),"Human check"))</f>
        <v/>
      </c>
      <c r="M77" s="12" t="n"/>
    </row>
    <row r="78" ht="28" customHeight="1">
      <c r="A78" s="12" t="n"/>
      <c r="B78" s="12" t="n"/>
      <c r="C78" s="12" t="n"/>
      <c r="D78" s="13" t="n"/>
      <c r="E78" s="14">
        <f>IF(A78="","",IFERROR(IF(D78="","",MAX(0,Assumptions!$B$5-D78)),""))</f>
        <v/>
      </c>
      <c r="F78" s="15" t="n"/>
      <c r="G78" s="15" t="n"/>
      <c r="H78" s="15" t="n"/>
      <c r="I78" s="15" t="n"/>
      <c r="J78" s="13" t="n"/>
      <c r="K78" s="16">
        <f>IF(A78="","",IFERROR(IF(OR(D78="",D78&gt;Assumptions!$B$5),"Review date",IF(OR(IFERROR(VLOOKUP(F78,Assumptions!$D$5:$E$7,2,FALSE),"No")&lt;&gt;"Yes",IFERROR(VLOOKUP(I78,Assumptions!$H$5:$J$9,2,FALSE),"Check")="Hold"),"Hold",IF(IFERROR(VLOOKUP(I78,Assumptions!$H$5:$J$9,2,FALSE),"Check")="Complete","Complete",IF(E78&gt;=Assumptions!$B$7,"High",IF(E78&gt;=Assumptions!$B$6,"Standard","Not inactive"))))),"Review"))</f>
        <v/>
      </c>
      <c r="L78" s="16">
        <f>IF(A78="","",IFERROR(IF(K78="Review date","Check service date",IF(K78="Review","Human check",IF(K78="Hold","Consent/status hold",IF(OR(K78="Complete",K78="Not inactive"),K78,IF(IFERROR(VLOOKUP(I78,Assumptions!$H$5:$J$9,3,FALSE),"Check")="Ready","Ready for review",IF(IFERROR(VLOOKUP(I78,Assumptions!$H$5:$J$9,3,FALSE),"Check")&lt;&gt;"Use date","Check status",IF(OR(J78="",J78&gt;Assumptions!$B$5),"Check outreach date",IF(Assumptions!$B$5-J78&gt;=Assumptions!$B$8,"Follow-up check","Wait")))))))),"Human check"))</f>
        <v/>
      </c>
      <c r="M78" s="12" t="n"/>
    </row>
    <row r="79" ht="28" customHeight="1">
      <c r="A79" s="12" t="n"/>
      <c r="B79" s="12" t="n"/>
      <c r="C79" s="12" t="n"/>
      <c r="D79" s="13" t="n"/>
      <c r="E79" s="17">
        <f>IF(A79="","",IFERROR(IF(D79="","",MAX(0,Assumptions!$B$5-D79)),""))</f>
        <v/>
      </c>
      <c r="F79" s="15" t="n"/>
      <c r="G79" s="15" t="n"/>
      <c r="H79" s="15" t="n"/>
      <c r="I79" s="15" t="n"/>
      <c r="J79" s="13" t="n"/>
      <c r="K79" s="18">
        <f>IF(A79="","",IFERROR(IF(OR(D79="",D79&gt;Assumptions!$B$5),"Review date",IF(OR(IFERROR(VLOOKUP(F79,Assumptions!$D$5:$E$7,2,FALSE),"No")&lt;&gt;"Yes",IFERROR(VLOOKUP(I79,Assumptions!$H$5:$J$9,2,FALSE),"Check")="Hold"),"Hold",IF(IFERROR(VLOOKUP(I79,Assumptions!$H$5:$J$9,2,FALSE),"Check")="Complete","Complete",IF(E79&gt;=Assumptions!$B$7,"High",IF(E79&gt;=Assumptions!$B$6,"Standard","Not inactive"))))),"Review"))</f>
        <v/>
      </c>
      <c r="L79" s="18">
        <f>IF(A79="","",IFERROR(IF(K79="Review date","Check service date",IF(K79="Review","Human check",IF(K79="Hold","Consent/status hold",IF(OR(K79="Complete",K79="Not inactive"),K79,IF(IFERROR(VLOOKUP(I79,Assumptions!$H$5:$J$9,3,FALSE),"Check")="Ready","Ready for review",IF(IFERROR(VLOOKUP(I79,Assumptions!$H$5:$J$9,3,FALSE),"Check")&lt;&gt;"Use date","Check status",IF(OR(J79="",J79&gt;Assumptions!$B$5),"Check outreach date",IF(Assumptions!$B$5-J79&gt;=Assumptions!$B$8,"Follow-up check","Wait")))))))),"Human check"))</f>
        <v/>
      </c>
      <c r="M79" s="12" t="n"/>
    </row>
    <row r="80" ht="28" customHeight="1">
      <c r="A80" s="12" t="n"/>
      <c r="B80" s="12" t="n"/>
      <c r="C80" s="12" t="n"/>
      <c r="D80" s="13" t="n"/>
      <c r="E80" s="14">
        <f>IF(A80="","",IFERROR(IF(D80="","",MAX(0,Assumptions!$B$5-D80)),""))</f>
        <v/>
      </c>
      <c r="F80" s="15" t="n"/>
      <c r="G80" s="15" t="n"/>
      <c r="H80" s="15" t="n"/>
      <c r="I80" s="15" t="n"/>
      <c r="J80" s="13" t="n"/>
      <c r="K80" s="16">
        <f>IF(A80="","",IFERROR(IF(OR(D80="",D80&gt;Assumptions!$B$5),"Review date",IF(OR(IFERROR(VLOOKUP(F80,Assumptions!$D$5:$E$7,2,FALSE),"No")&lt;&gt;"Yes",IFERROR(VLOOKUP(I80,Assumptions!$H$5:$J$9,2,FALSE),"Check")="Hold"),"Hold",IF(IFERROR(VLOOKUP(I80,Assumptions!$H$5:$J$9,2,FALSE),"Check")="Complete","Complete",IF(E80&gt;=Assumptions!$B$7,"High",IF(E80&gt;=Assumptions!$B$6,"Standard","Not inactive"))))),"Review"))</f>
        <v/>
      </c>
      <c r="L80" s="16">
        <f>IF(A80="","",IFERROR(IF(K80="Review date","Check service date",IF(K80="Review","Human check",IF(K80="Hold","Consent/status hold",IF(OR(K80="Complete",K80="Not inactive"),K80,IF(IFERROR(VLOOKUP(I80,Assumptions!$H$5:$J$9,3,FALSE),"Check")="Ready","Ready for review",IF(IFERROR(VLOOKUP(I80,Assumptions!$H$5:$J$9,3,FALSE),"Check")&lt;&gt;"Use date","Check status",IF(OR(J80="",J80&gt;Assumptions!$B$5),"Check outreach date",IF(Assumptions!$B$5-J80&gt;=Assumptions!$B$8,"Follow-up check","Wait")))))))),"Human check"))</f>
        <v/>
      </c>
      <c r="M80" s="12" t="n"/>
    </row>
    <row r="81" ht="28" customHeight="1">
      <c r="A81" s="12" t="n"/>
      <c r="B81" s="12" t="n"/>
      <c r="C81" s="12" t="n"/>
      <c r="D81" s="13" t="n"/>
      <c r="E81" s="17">
        <f>IF(A81="","",IFERROR(IF(D81="","",MAX(0,Assumptions!$B$5-D81)),""))</f>
        <v/>
      </c>
      <c r="F81" s="15" t="n"/>
      <c r="G81" s="15" t="n"/>
      <c r="H81" s="15" t="n"/>
      <c r="I81" s="15" t="n"/>
      <c r="J81" s="13" t="n"/>
      <c r="K81" s="18">
        <f>IF(A81="","",IFERROR(IF(OR(D81="",D81&gt;Assumptions!$B$5),"Review date",IF(OR(IFERROR(VLOOKUP(F81,Assumptions!$D$5:$E$7,2,FALSE),"No")&lt;&gt;"Yes",IFERROR(VLOOKUP(I81,Assumptions!$H$5:$J$9,2,FALSE),"Check")="Hold"),"Hold",IF(IFERROR(VLOOKUP(I81,Assumptions!$H$5:$J$9,2,FALSE),"Check")="Complete","Complete",IF(E81&gt;=Assumptions!$B$7,"High",IF(E81&gt;=Assumptions!$B$6,"Standard","Not inactive"))))),"Review"))</f>
        <v/>
      </c>
      <c r="L81" s="18">
        <f>IF(A81="","",IFERROR(IF(K81="Review date","Check service date",IF(K81="Review","Human check",IF(K81="Hold","Consent/status hold",IF(OR(K81="Complete",K81="Not inactive"),K81,IF(IFERROR(VLOOKUP(I81,Assumptions!$H$5:$J$9,3,FALSE),"Check")="Ready","Ready for review",IF(IFERROR(VLOOKUP(I81,Assumptions!$H$5:$J$9,3,FALSE),"Check")&lt;&gt;"Use date","Check status",IF(OR(J81="",J81&gt;Assumptions!$B$5),"Check outreach date",IF(Assumptions!$B$5-J81&gt;=Assumptions!$B$8,"Follow-up check","Wait")))))))),"Human check"))</f>
        <v/>
      </c>
      <c r="M81" s="12" t="n"/>
    </row>
    <row r="82" ht="28" customHeight="1">
      <c r="A82" s="12" t="n"/>
      <c r="B82" s="12" t="n"/>
      <c r="C82" s="12" t="n"/>
      <c r="D82" s="13" t="n"/>
      <c r="E82" s="14">
        <f>IF(A82="","",IFERROR(IF(D82="","",MAX(0,Assumptions!$B$5-D82)),""))</f>
        <v/>
      </c>
      <c r="F82" s="15" t="n"/>
      <c r="G82" s="15" t="n"/>
      <c r="H82" s="15" t="n"/>
      <c r="I82" s="15" t="n"/>
      <c r="J82" s="13" t="n"/>
      <c r="K82" s="16">
        <f>IF(A82="","",IFERROR(IF(OR(D82="",D82&gt;Assumptions!$B$5),"Review date",IF(OR(IFERROR(VLOOKUP(F82,Assumptions!$D$5:$E$7,2,FALSE),"No")&lt;&gt;"Yes",IFERROR(VLOOKUP(I82,Assumptions!$H$5:$J$9,2,FALSE),"Check")="Hold"),"Hold",IF(IFERROR(VLOOKUP(I82,Assumptions!$H$5:$J$9,2,FALSE),"Check")="Complete","Complete",IF(E82&gt;=Assumptions!$B$7,"High",IF(E82&gt;=Assumptions!$B$6,"Standard","Not inactive"))))),"Review"))</f>
        <v/>
      </c>
      <c r="L82" s="16">
        <f>IF(A82="","",IFERROR(IF(K82="Review date","Check service date",IF(K82="Review","Human check",IF(K82="Hold","Consent/status hold",IF(OR(K82="Complete",K82="Not inactive"),K82,IF(IFERROR(VLOOKUP(I82,Assumptions!$H$5:$J$9,3,FALSE),"Check")="Ready","Ready for review",IF(IFERROR(VLOOKUP(I82,Assumptions!$H$5:$J$9,3,FALSE),"Check")&lt;&gt;"Use date","Check status",IF(OR(J82="",J82&gt;Assumptions!$B$5),"Check outreach date",IF(Assumptions!$B$5-J82&gt;=Assumptions!$B$8,"Follow-up check","Wait")))))))),"Human check"))</f>
        <v/>
      </c>
      <c r="M82" s="12" t="n"/>
    </row>
    <row r="83" ht="28" customHeight="1">
      <c r="A83" s="12" t="n"/>
      <c r="B83" s="12" t="n"/>
      <c r="C83" s="12" t="n"/>
      <c r="D83" s="13" t="n"/>
      <c r="E83" s="17">
        <f>IF(A83="","",IFERROR(IF(D83="","",MAX(0,Assumptions!$B$5-D83)),""))</f>
        <v/>
      </c>
      <c r="F83" s="15" t="n"/>
      <c r="G83" s="15" t="n"/>
      <c r="H83" s="15" t="n"/>
      <c r="I83" s="15" t="n"/>
      <c r="J83" s="13" t="n"/>
      <c r="K83" s="18">
        <f>IF(A83="","",IFERROR(IF(OR(D83="",D83&gt;Assumptions!$B$5),"Review date",IF(OR(IFERROR(VLOOKUP(F83,Assumptions!$D$5:$E$7,2,FALSE),"No")&lt;&gt;"Yes",IFERROR(VLOOKUP(I83,Assumptions!$H$5:$J$9,2,FALSE),"Check")="Hold"),"Hold",IF(IFERROR(VLOOKUP(I83,Assumptions!$H$5:$J$9,2,FALSE),"Check")="Complete","Complete",IF(E83&gt;=Assumptions!$B$7,"High",IF(E83&gt;=Assumptions!$B$6,"Standard","Not inactive"))))),"Review"))</f>
        <v/>
      </c>
      <c r="L83" s="18">
        <f>IF(A83="","",IFERROR(IF(K83="Review date","Check service date",IF(K83="Review","Human check",IF(K83="Hold","Consent/status hold",IF(OR(K83="Complete",K83="Not inactive"),K83,IF(IFERROR(VLOOKUP(I83,Assumptions!$H$5:$J$9,3,FALSE),"Check")="Ready","Ready for review",IF(IFERROR(VLOOKUP(I83,Assumptions!$H$5:$J$9,3,FALSE),"Check")&lt;&gt;"Use date","Check status",IF(OR(J83="",J83&gt;Assumptions!$B$5),"Check outreach date",IF(Assumptions!$B$5-J83&gt;=Assumptions!$B$8,"Follow-up check","Wait")))))))),"Human check"))</f>
        <v/>
      </c>
      <c r="M83" s="12" t="n"/>
    </row>
    <row r="84" ht="28" customHeight="1">
      <c r="A84" s="12" t="n"/>
      <c r="B84" s="12" t="n"/>
      <c r="C84" s="12" t="n"/>
      <c r="D84" s="13" t="n"/>
      <c r="E84" s="14">
        <f>IF(A84="","",IFERROR(IF(D84="","",MAX(0,Assumptions!$B$5-D84)),""))</f>
        <v/>
      </c>
      <c r="F84" s="15" t="n"/>
      <c r="G84" s="15" t="n"/>
      <c r="H84" s="15" t="n"/>
      <c r="I84" s="15" t="n"/>
      <c r="J84" s="13" t="n"/>
      <c r="K84" s="16">
        <f>IF(A84="","",IFERROR(IF(OR(D84="",D84&gt;Assumptions!$B$5),"Review date",IF(OR(IFERROR(VLOOKUP(F84,Assumptions!$D$5:$E$7,2,FALSE),"No")&lt;&gt;"Yes",IFERROR(VLOOKUP(I84,Assumptions!$H$5:$J$9,2,FALSE),"Check")="Hold"),"Hold",IF(IFERROR(VLOOKUP(I84,Assumptions!$H$5:$J$9,2,FALSE),"Check")="Complete","Complete",IF(E84&gt;=Assumptions!$B$7,"High",IF(E84&gt;=Assumptions!$B$6,"Standard","Not inactive"))))),"Review"))</f>
        <v/>
      </c>
      <c r="L84" s="16">
        <f>IF(A84="","",IFERROR(IF(K84="Review date","Check service date",IF(K84="Review","Human check",IF(K84="Hold","Consent/status hold",IF(OR(K84="Complete",K84="Not inactive"),K84,IF(IFERROR(VLOOKUP(I84,Assumptions!$H$5:$J$9,3,FALSE),"Check")="Ready","Ready for review",IF(IFERROR(VLOOKUP(I84,Assumptions!$H$5:$J$9,3,FALSE),"Check")&lt;&gt;"Use date","Check status",IF(OR(J84="",J84&gt;Assumptions!$B$5),"Check outreach date",IF(Assumptions!$B$5-J84&gt;=Assumptions!$B$8,"Follow-up check","Wait")))))))),"Human check"))</f>
        <v/>
      </c>
      <c r="M84" s="12" t="n"/>
    </row>
    <row r="85" ht="28" customHeight="1">
      <c r="A85" s="12" t="n"/>
      <c r="B85" s="12" t="n"/>
      <c r="C85" s="12" t="n"/>
      <c r="D85" s="13" t="n"/>
      <c r="E85" s="17">
        <f>IF(A85="","",IFERROR(IF(D85="","",MAX(0,Assumptions!$B$5-D85)),""))</f>
        <v/>
      </c>
      <c r="F85" s="15" t="n"/>
      <c r="G85" s="15" t="n"/>
      <c r="H85" s="15" t="n"/>
      <c r="I85" s="15" t="n"/>
      <c r="J85" s="13" t="n"/>
      <c r="K85" s="18">
        <f>IF(A85="","",IFERROR(IF(OR(D85="",D85&gt;Assumptions!$B$5),"Review date",IF(OR(IFERROR(VLOOKUP(F85,Assumptions!$D$5:$E$7,2,FALSE),"No")&lt;&gt;"Yes",IFERROR(VLOOKUP(I85,Assumptions!$H$5:$J$9,2,FALSE),"Check")="Hold"),"Hold",IF(IFERROR(VLOOKUP(I85,Assumptions!$H$5:$J$9,2,FALSE),"Check")="Complete","Complete",IF(E85&gt;=Assumptions!$B$7,"High",IF(E85&gt;=Assumptions!$B$6,"Standard","Not inactive"))))),"Review"))</f>
        <v/>
      </c>
      <c r="L85" s="18">
        <f>IF(A85="","",IFERROR(IF(K85="Review date","Check service date",IF(K85="Review","Human check",IF(K85="Hold","Consent/status hold",IF(OR(K85="Complete",K85="Not inactive"),K85,IF(IFERROR(VLOOKUP(I85,Assumptions!$H$5:$J$9,3,FALSE),"Check")="Ready","Ready for review",IF(IFERROR(VLOOKUP(I85,Assumptions!$H$5:$J$9,3,FALSE),"Check")&lt;&gt;"Use date","Check status",IF(OR(J85="",J85&gt;Assumptions!$B$5),"Check outreach date",IF(Assumptions!$B$5-J85&gt;=Assumptions!$B$8,"Follow-up check","Wait")))))))),"Human check"))</f>
        <v/>
      </c>
      <c r="M85" s="12" t="n"/>
    </row>
    <row r="86" ht="28" customHeight="1">
      <c r="A86" s="12" t="n"/>
      <c r="B86" s="12" t="n"/>
      <c r="C86" s="12" t="n"/>
      <c r="D86" s="13" t="n"/>
      <c r="E86" s="14">
        <f>IF(A86="","",IFERROR(IF(D86="","",MAX(0,Assumptions!$B$5-D86)),""))</f>
        <v/>
      </c>
      <c r="F86" s="15" t="n"/>
      <c r="G86" s="15" t="n"/>
      <c r="H86" s="15" t="n"/>
      <c r="I86" s="15" t="n"/>
      <c r="J86" s="13" t="n"/>
      <c r="K86" s="16">
        <f>IF(A86="","",IFERROR(IF(OR(D86="",D86&gt;Assumptions!$B$5),"Review date",IF(OR(IFERROR(VLOOKUP(F86,Assumptions!$D$5:$E$7,2,FALSE),"No")&lt;&gt;"Yes",IFERROR(VLOOKUP(I86,Assumptions!$H$5:$J$9,2,FALSE),"Check")="Hold"),"Hold",IF(IFERROR(VLOOKUP(I86,Assumptions!$H$5:$J$9,2,FALSE),"Check")="Complete","Complete",IF(E86&gt;=Assumptions!$B$7,"High",IF(E86&gt;=Assumptions!$B$6,"Standard","Not inactive"))))),"Review"))</f>
        <v/>
      </c>
      <c r="L86" s="16">
        <f>IF(A86="","",IFERROR(IF(K86="Review date","Check service date",IF(K86="Review","Human check",IF(K86="Hold","Consent/status hold",IF(OR(K86="Complete",K86="Not inactive"),K86,IF(IFERROR(VLOOKUP(I86,Assumptions!$H$5:$J$9,3,FALSE),"Check")="Ready","Ready for review",IF(IFERROR(VLOOKUP(I86,Assumptions!$H$5:$J$9,3,FALSE),"Check")&lt;&gt;"Use date","Check status",IF(OR(J86="",J86&gt;Assumptions!$B$5),"Check outreach date",IF(Assumptions!$B$5-J86&gt;=Assumptions!$B$8,"Follow-up check","Wait")))))))),"Human check"))</f>
        <v/>
      </c>
      <c r="M86" s="12" t="n"/>
    </row>
    <row r="87" ht="28" customHeight="1">
      <c r="A87" s="12" t="n"/>
      <c r="B87" s="12" t="n"/>
      <c r="C87" s="12" t="n"/>
      <c r="D87" s="13" t="n"/>
      <c r="E87" s="17">
        <f>IF(A87="","",IFERROR(IF(D87="","",MAX(0,Assumptions!$B$5-D87)),""))</f>
        <v/>
      </c>
      <c r="F87" s="15" t="n"/>
      <c r="G87" s="15" t="n"/>
      <c r="H87" s="15" t="n"/>
      <c r="I87" s="15" t="n"/>
      <c r="J87" s="13" t="n"/>
      <c r="K87" s="18">
        <f>IF(A87="","",IFERROR(IF(OR(D87="",D87&gt;Assumptions!$B$5),"Review date",IF(OR(IFERROR(VLOOKUP(F87,Assumptions!$D$5:$E$7,2,FALSE),"No")&lt;&gt;"Yes",IFERROR(VLOOKUP(I87,Assumptions!$H$5:$J$9,2,FALSE),"Check")="Hold"),"Hold",IF(IFERROR(VLOOKUP(I87,Assumptions!$H$5:$J$9,2,FALSE),"Check")="Complete","Complete",IF(E87&gt;=Assumptions!$B$7,"High",IF(E87&gt;=Assumptions!$B$6,"Standard","Not inactive"))))),"Review"))</f>
        <v/>
      </c>
      <c r="L87" s="18">
        <f>IF(A87="","",IFERROR(IF(K87="Review date","Check service date",IF(K87="Review","Human check",IF(K87="Hold","Consent/status hold",IF(OR(K87="Complete",K87="Not inactive"),K87,IF(IFERROR(VLOOKUP(I87,Assumptions!$H$5:$J$9,3,FALSE),"Check")="Ready","Ready for review",IF(IFERROR(VLOOKUP(I87,Assumptions!$H$5:$J$9,3,FALSE),"Check")&lt;&gt;"Use date","Check status",IF(OR(J87="",J87&gt;Assumptions!$B$5),"Check outreach date",IF(Assumptions!$B$5-J87&gt;=Assumptions!$B$8,"Follow-up check","Wait")))))))),"Human check"))</f>
        <v/>
      </c>
      <c r="M87" s="12" t="n"/>
    </row>
    <row r="88" ht="28" customHeight="1">
      <c r="A88" s="12" t="n"/>
      <c r="B88" s="12" t="n"/>
      <c r="C88" s="12" t="n"/>
      <c r="D88" s="13" t="n"/>
      <c r="E88" s="14">
        <f>IF(A88="","",IFERROR(IF(D88="","",MAX(0,Assumptions!$B$5-D88)),""))</f>
        <v/>
      </c>
      <c r="F88" s="15" t="n"/>
      <c r="G88" s="15" t="n"/>
      <c r="H88" s="15" t="n"/>
      <c r="I88" s="15" t="n"/>
      <c r="J88" s="13" t="n"/>
      <c r="K88" s="16">
        <f>IF(A88="","",IFERROR(IF(OR(D88="",D88&gt;Assumptions!$B$5),"Review date",IF(OR(IFERROR(VLOOKUP(F88,Assumptions!$D$5:$E$7,2,FALSE),"No")&lt;&gt;"Yes",IFERROR(VLOOKUP(I88,Assumptions!$H$5:$J$9,2,FALSE),"Check")="Hold"),"Hold",IF(IFERROR(VLOOKUP(I88,Assumptions!$H$5:$J$9,2,FALSE),"Check")="Complete","Complete",IF(E88&gt;=Assumptions!$B$7,"High",IF(E88&gt;=Assumptions!$B$6,"Standard","Not inactive"))))),"Review"))</f>
        <v/>
      </c>
      <c r="L88" s="16">
        <f>IF(A88="","",IFERROR(IF(K88="Review date","Check service date",IF(K88="Review","Human check",IF(K88="Hold","Consent/status hold",IF(OR(K88="Complete",K88="Not inactive"),K88,IF(IFERROR(VLOOKUP(I88,Assumptions!$H$5:$J$9,3,FALSE),"Check")="Ready","Ready for review",IF(IFERROR(VLOOKUP(I88,Assumptions!$H$5:$J$9,3,FALSE),"Check")&lt;&gt;"Use date","Check status",IF(OR(J88="",J88&gt;Assumptions!$B$5),"Check outreach date",IF(Assumptions!$B$5-J88&gt;=Assumptions!$B$8,"Follow-up check","Wait")))))))),"Human check"))</f>
        <v/>
      </c>
      <c r="M88" s="12" t="n"/>
    </row>
    <row r="89" ht="28" customHeight="1">
      <c r="A89" s="12" t="n"/>
      <c r="B89" s="12" t="n"/>
      <c r="C89" s="12" t="n"/>
      <c r="D89" s="13" t="n"/>
      <c r="E89" s="17">
        <f>IF(A89="","",IFERROR(IF(D89="","",MAX(0,Assumptions!$B$5-D89)),""))</f>
        <v/>
      </c>
      <c r="F89" s="15" t="n"/>
      <c r="G89" s="15" t="n"/>
      <c r="H89" s="15" t="n"/>
      <c r="I89" s="15" t="n"/>
      <c r="J89" s="13" t="n"/>
      <c r="K89" s="18">
        <f>IF(A89="","",IFERROR(IF(OR(D89="",D89&gt;Assumptions!$B$5),"Review date",IF(OR(IFERROR(VLOOKUP(F89,Assumptions!$D$5:$E$7,2,FALSE),"No")&lt;&gt;"Yes",IFERROR(VLOOKUP(I89,Assumptions!$H$5:$J$9,2,FALSE),"Check")="Hold"),"Hold",IF(IFERROR(VLOOKUP(I89,Assumptions!$H$5:$J$9,2,FALSE),"Check")="Complete","Complete",IF(E89&gt;=Assumptions!$B$7,"High",IF(E89&gt;=Assumptions!$B$6,"Standard","Not inactive"))))),"Review"))</f>
        <v/>
      </c>
      <c r="L89" s="18">
        <f>IF(A89="","",IFERROR(IF(K89="Review date","Check service date",IF(K89="Review","Human check",IF(K89="Hold","Consent/status hold",IF(OR(K89="Complete",K89="Not inactive"),K89,IF(IFERROR(VLOOKUP(I89,Assumptions!$H$5:$J$9,3,FALSE),"Check")="Ready","Ready for review",IF(IFERROR(VLOOKUP(I89,Assumptions!$H$5:$J$9,3,FALSE),"Check")&lt;&gt;"Use date","Check status",IF(OR(J89="",J89&gt;Assumptions!$B$5),"Check outreach date",IF(Assumptions!$B$5-J89&gt;=Assumptions!$B$8,"Follow-up check","Wait")))))))),"Human check"))</f>
        <v/>
      </c>
      <c r="M89" s="12" t="n"/>
    </row>
    <row r="90" ht="28" customHeight="1">
      <c r="A90" s="12" t="n"/>
      <c r="B90" s="12" t="n"/>
      <c r="C90" s="12" t="n"/>
      <c r="D90" s="13" t="n"/>
      <c r="E90" s="14">
        <f>IF(A90="","",IFERROR(IF(D90="","",MAX(0,Assumptions!$B$5-D90)),""))</f>
        <v/>
      </c>
      <c r="F90" s="15" t="n"/>
      <c r="G90" s="15" t="n"/>
      <c r="H90" s="15" t="n"/>
      <c r="I90" s="15" t="n"/>
      <c r="J90" s="13" t="n"/>
      <c r="K90" s="16">
        <f>IF(A90="","",IFERROR(IF(OR(D90="",D90&gt;Assumptions!$B$5),"Review date",IF(OR(IFERROR(VLOOKUP(F90,Assumptions!$D$5:$E$7,2,FALSE),"No")&lt;&gt;"Yes",IFERROR(VLOOKUP(I90,Assumptions!$H$5:$J$9,2,FALSE),"Check")="Hold"),"Hold",IF(IFERROR(VLOOKUP(I90,Assumptions!$H$5:$J$9,2,FALSE),"Check")="Complete","Complete",IF(E90&gt;=Assumptions!$B$7,"High",IF(E90&gt;=Assumptions!$B$6,"Standard","Not inactive"))))),"Review"))</f>
        <v/>
      </c>
      <c r="L90" s="16">
        <f>IF(A90="","",IFERROR(IF(K90="Review date","Check service date",IF(K90="Review","Human check",IF(K90="Hold","Consent/status hold",IF(OR(K90="Complete",K90="Not inactive"),K90,IF(IFERROR(VLOOKUP(I90,Assumptions!$H$5:$J$9,3,FALSE),"Check")="Ready","Ready for review",IF(IFERROR(VLOOKUP(I90,Assumptions!$H$5:$J$9,3,FALSE),"Check")&lt;&gt;"Use date","Check status",IF(OR(J90="",J90&gt;Assumptions!$B$5),"Check outreach date",IF(Assumptions!$B$5-J90&gt;=Assumptions!$B$8,"Follow-up check","Wait")))))))),"Human check"))</f>
        <v/>
      </c>
      <c r="M90" s="12" t="n"/>
    </row>
    <row r="91" ht="28" customHeight="1">
      <c r="A91" s="12" t="n"/>
      <c r="B91" s="12" t="n"/>
      <c r="C91" s="12" t="n"/>
      <c r="D91" s="13" t="n"/>
      <c r="E91" s="17">
        <f>IF(A91="","",IFERROR(IF(D91="","",MAX(0,Assumptions!$B$5-D91)),""))</f>
        <v/>
      </c>
      <c r="F91" s="15" t="n"/>
      <c r="G91" s="15" t="n"/>
      <c r="H91" s="15" t="n"/>
      <c r="I91" s="15" t="n"/>
      <c r="J91" s="13" t="n"/>
      <c r="K91" s="18">
        <f>IF(A91="","",IFERROR(IF(OR(D91="",D91&gt;Assumptions!$B$5),"Review date",IF(OR(IFERROR(VLOOKUP(F91,Assumptions!$D$5:$E$7,2,FALSE),"No")&lt;&gt;"Yes",IFERROR(VLOOKUP(I91,Assumptions!$H$5:$J$9,2,FALSE),"Check")="Hold"),"Hold",IF(IFERROR(VLOOKUP(I91,Assumptions!$H$5:$J$9,2,FALSE),"Check")="Complete","Complete",IF(E91&gt;=Assumptions!$B$7,"High",IF(E91&gt;=Assumptions!$B$6,"Standard","Not inactive"))))),"Review"))</f>
        <v/>
      </c>
      <c r="L91" s="18">
        <f>IF(A91="","",IFERROR(IF(K91="Review date","Check service date",IF(K91="Review","Human check",IF(K91="Hold","Consent/status hold",IF(OR(K91="Complete",K91="Not inactive"),K91,IF(IFERROR(VLOOKUP(I91,Assumptions!$H$5:$J$9,3,FALSE),"Check")="Ready","Ready for review",IF(IFERROR(VLOOKUP(I91,Assumptions!$H$5:$J$9,3,FALSE),"Check")&lt;&gt;"Use date","Check status",IF(OR(J91="",J91&gt;Assumptions!$B$5),"Check outreach date",IF(Assumptions!$B$5-J91&gt;=Assumptions!$B$8,"Follow-up check","Wait")))))))),"Human check"))</f>
        <v/>
      </c>
      <c r="M91" s="12" t="n"/>
    </row>
    <row r="92" ht="28" customHeight="1">
      <c r="A92" s="12" t="n"/>
      <c r="B92" s="12" t="n"/>
      <c r="C92" s="12" t="n"/>
      <c r="D92" s="13" t="n"/>
      <c r="E92" s="14">
        <f>IF(A92="","",IFERROR(IF(D92="","",MAX(0,Assumptions!$B$5-D92)),""))</f>
        <v/>
      </c>
      <c r="F92" s="15" t="n"/>
      <c r="G92" s="15" t="n"/>
      <c r="H92" s="15" t="n"/>
      <c r="I92" s="15" t="n"/>
      <c r="J92" s="13" t="n"/>
      <c r="K92" s="16">
        <f>IF(A92="","",IFERROR(IF(OR(D92="",D92&gt;Assumptions!$B$5),"Review date",IF(OR(IFERROR(VLOOKUP(F92,Assumptions!$D$5:$E$7,2,FALSE),"No")&lt;&gt;"Yes",IFERROR(VLOOKUP(I92,Assumptions!$H$5:$J$9,2,FALSE),"Check")="Hold"),"Hold",IF(IFERROR(VLOOKUP(I92,Assumptions!$H$5:$J$9,2,FALSE),"Check")="Complete","Complete",IF(E92&gt;=Assumptions!$B$7,"High",IF(E92&gt;=Assumptions!$B$6,"Standard","Not inactive"))))),"Review"))</f>
        <v/>
      </c>
      <c r="L92" s="16">
        <f>IF(A92="","",IFERROR(IF(K92="Review date","Check service date",IF(K92="Review","Human check",IF(K92="Hold","Consent/status hold",IF(OR(K92="Complete",K92="Not inactive"),K92,IF(IFERROR(VLOOKUP(I92,Assumptions!$H$5:$J$9,3,FALSE),"Check")="Ready","Ready for review",IF(IFERROR(VLOOKUP(I92,Assumptions!$H$5:$J$9,3,FALSE),"Check")&lt;&gt;"Use date","Check status",IF(OR(J92="",J92&gt;Assumptions!$B$5),"Check outreach date",IF(Assumptions!$B$5-J92&gt;=Assumptions!$B$8,"Follow-up check","Wait")))))))),"Human check"))</f>
        <v/>
      </c>
      <c r="M92" s="12" t="n"/>
    </row>
    <row r="93" ht="28" customHeight="1">
      <c r="A93" s="12" t="n"/>
      <c r="B93" s="12" t="n"/>
      <c r="C93" s="12" t="n"/>
      <c r="D93" s="13" t="n"/>
      <c r="E93" s="17">
        <f>IF(A93="","",IFERROR(IF(D93="","",MAX(0,Assumptions!$B$5-D93)),""))</f>
        <v/>
      </c>
      <c r="F93" s="15" t="n"/>
      <c r="G93" s="15" t="n"/>
      <c r="H93" s="15" t="n"/>
      <c r="I93" s="15" t="n"/>
      <c r="J93" s="13" t="n"/>
      <c r="K93" s="18">
        <f>IF(A93="","",IFERROR(IF(OR(D93="",D93&gt;Assumptions!$B$5),"Review date",IF(OR(IFERROR(VLOOKUP(F93,Assumptions!$D$5:$E$7,2,FALSE),"No")&lt;&gt;"Yes",IFERROR(VLOOKUP(I93,Assumptions!$H$5:$J$9,2,FALSE),"Check")="Hold"),"Hold",IF(IFERROR(VLOOKUP(I93,Assumptions!$H$5:$J$9,2,FALSE),"Check")="Complete","Complete",IF(E93&gt;=Assumptions!$B$7,"High",IF(E93&gt;=Assumptions!$B$6,"Standard","Not inactive"))))),"Review"))</f>
        <v/>
      </c>
      <c r="L93" s="18">
        <f>IF(A93="","",IFERROR(IF(K93="Review date","Check service date",IF(K93="Review","Human check",IF(K93="Hold","Consent/status hold",IF(OR(K93="Complete",K93="Not inactive"),K93,IF(IFERROR(VLOOKUP(I93,Assumptions!$H$5:$J$9,3,FALSE),"Check")="Ready","Ready for review",IF(IFERROR(VLOOKUP(I93,Assumptions!$H$5:$J$9,3,FALSE),"Check")&lt;&gt;"Use date","Check status",IF(OR(J93="",J93&gt;Assumptions!$B$5),"Check outreach date",IF(Assumptions!$B$5-J93&gt;=Assumptions!$B$8,"Follow-up check","Wait")))))))),"Human check"))</f>
        <v/>
      </c>
      <c r="M93" s="12" t="n"/>
    </row>
    <row r="94" ht="28" customHeight="1">
      <c r="A94" s="12" t="n"/>
      <c r="B94" s="12" t="n"/>
      <c r="C94" s="12" t="n"/>
      <c r="D94" s="13" t="n"/>
      <c r="E94" s="14">
        <f>IF(A94="","",IFERROR(IF(D94="","",MAX(0,Assumptions!$B$5-D94)),""))</f>
        <v/>
      </c>
      <c r="F94" s="15" t="n"/>
      <c r="G94" s="15" t="n"/>
      <c r="H94" s="15" t="n"/>
      <c r="I94" s="15" t="n"/>
      <c r="J94" s="13" t="n"/>
      <c r="K94" s="16">
        <f>IF(A94="","",IFERROR(IF(OR(D94="",D94&gt;Assumptions!$B$5),"Review date",IF(OR(IFERROR(VLOOKUP(F94,Assumptions!$D$5:$E$7,2,FALSE),"No")&lt;&gt;"Yes",IFERROR(VLOOKUP(I94,Assumptions!$H$5:$J$9,2,FALSE),"Check")="Hold"),"Hold",IF(IFERROR(VLOOKUP(I94,Assumptions!$H$5:$J$9,2,FALSE),"Check")="Complete","Complete",IF(E94&gt;=Assumptions!$B$7,"High",IF(E94&gt;=Assumptions!$B$6,"Standard","Not inactive"))))),"Review"))</f>
        <v/>
      </c>
      <c r="L94" s="16">
        <f>IF(A94="","",IFERROR(IF(K94="Review date","Check service date",IF(K94="Review","Human check",IF(K94="Hold","Consent/status hold",IF(OR(K94="Complete",K94="Not inactive"),K94,IF(IFERROR(VLOOKUP(I94,Assumptions!$H$5:$J$9,3,FALSE),"Check")="Ready","Ready for review",IF(IFERROR(VLOOKUP(I94,Assumptions!$H$5:$J$9,3,FALSE),"Check")&lt;&gt;"Use date","Check status",IF(OR(J94="",J94&gt;Assumptions!$B$5),"Check outreach date",IF(Assumptions!$B$5-J94&gt;=Assumptions!$B$8,"Follow-up check","Wait")))))))),"Human check"))</f>
        <v/>
      </c>
      <c r="M94" s="12" t="n"/>
    </row>
    <row r="95" ht="28" customHeight="1">
      <c r="A95" s="12" t="n"/>
      <c r="B95" s="12" t="n"/>
      <c r="C95" s="12" t="n"/>
      <c r="D95" s="13" t="n"/>
      <c r="E95" s="17">
        <f>IF(A95="","",IFERROR(IF(D95="","",MAX(0,Assumptions!$B$5-D95)),""))</f>
        <v/>
      </c>
      <c r="F95" s="15" t="n"/>
      <c r="G95" s="15" t="n"/>
      <c r="H95" s="15" t="n"/>
      <c r="I95" s="15" t="n"/>
      <c r="J95" s="13" t="n"/>
      <c r="K95" s="18">
        <f>IF(A95="","",IFERROR(IF(OR(D95="",D95&gt;Assumptions!$B$5),"Review date",IF(OR(IFERROR(VLOOKUP(F95,Assumptions!$D$5:$E$7,2,FALSE),"No")&lt;&gt;"Yes",IFERROR(VLOOKUP(I95,Assumptions!$H$5:$J$9,2,FALSE),"Check")="Hold"),"Hold",IF(IFERROR(VLOOKUP(I95,Assumptions!$H$5:$J$9,2,FALSE),"Check")="Complete","Complete",IF(E95&gt;=Assumptions!$B$7,"High",IF(E95&gt;=Assumptions!$B$6,"Standard","Not inactive"))))),"Review"))</f>
        <v/>
      </c>
      <c r="L95" s="18">
        <f>IF(A95="","",IFERROR(IF(K95="Review date","Check service date",IF(K95="Review","Human check",IF(K95="Hold","Consent/status hold",IF(OR(K95="Complete",K95="Not inactive"),K95,IF(IFERROR(VLOOKUP(I95,Assumptions!$H$5:$J$9,3,FALSE),"Check")="Ready","Ready for review",IF(IFERROR(VLOOKUP(I95,Assumptions!$H$5:$J$9,3,FALSE),"Check")&lt;&gt;"Use date","Check status",IF(OR(J95="",J95&gt;Assumptions!$B$5),"Check outreach date",IF(Assumptions!$B$5-J95&gt;=Assumptions!$B$8,"Follow-up check","Wait")))))))),"Human check"))</f>
        <v/>
      </c>
      <c r="M95" s="12" t="n"/>
    </row>
    <row r="96" ht="28" customHeight="1">
      <c r="A96" s="12" t="n"/>
      <c r="B96" s="12" t="n"/>
      <c r="C96" s="12" t="n"/>
      <c r="D96" s="13" t="n"/>
      <c r="E96" s="14">
        <f>IF(A96="","",IFERROR(IF(D96="","",MAX(0,Assumptions!$B$5-D96)),""))</f>
        <v/>
      </c>
      <c r="F96" s="15" t="n"/>
      <c r="G96" s="15" t="n"/>
      <c r="H96" s="15" t="n"/>
      <c r="I96" s="15" t="n"/>
      <c r="J96" s="13" t="n"/>
      <c r="K96" s="16">
        <f>IF(A96="","",IFERROR(IF(OR(D96="",D96&gt;Assumptions!$B$5),"Review date",IF(OR(IFERROR(VLOOKUP(F96,Assumptions!$D$5:$E$7,2,FALSE),"No")&lt;&gt;"Yes",IFERROR(VLOOKUP(I96,Assumptions!$H$5:$J$9,2,FALSE),"Check")="Hold"),"Hold",IF(IFERROR(VLOOKUP(I96,Assumptions!$H$5:$J$9,2,FALSE),"Check")="Complete","Complete",IF(E96&gt;=Assumptions!$B$7,"High",IF(E96&gt;=Assumptions!$B$6,"Standard","Not inactive"))))),"Review"))</f>
        <v/>
      </c>
      <c r="L96" s="16">
        <f>IF(A96="","",IFERROR(IF(K96="Review date","Check service date",IF(K96="Review","Human check",IF(K96="Hold","Consent/status hold",IF(OR(K96="Complete",K96="Not inactive"),K96,IF(IFERROR(VLOOKUP(I96,Assumptions!$H$5:$J$9,3,FALSE),"Check")="Ready","Ready for review",IF(IFERROR(VLOOKUP(I96,Assumptions!$H$5:$J$9,3,FALSE),"Check")&lt;&gt;"Use date","Check status",IF(OR(J96="",J96&gt;Assumptions!$B$5),"Check outreach date",IF(Assumptions!$B$5-J96&gt;=Assumptions!$B$8,"Follow-up check","Wait")))))))),"Human check"))</f>
        <v/>
      </c>
      <c r="M96" s="12" t="n"/>
    </row>
    <row r="97" ht="28" customHeight="1">
      <c r="A97" s="12" t="n"/>
      <c r="B97" s="12" t="n"/>
      <c r="C97" s="12" t="n"/>
      <c r="D97" s="13" t="n"/>
      <c r="E97" s="17">
        <f>IF(A97="","",IFERROR(IF(D97="","",MAX(0,Assumptions!$B$5-D97)),""))</f>
        <v/>
      </c>
      <c r="F97" s="15" t="n"/>
      <c r="G97" s="15" t="n"/>
      <c r="H97" s="15" t="n"/>
      <c r="I97" s="15" t="n"/>
      <c r="J97" s="13" t="n"/>
      <c r="K97" s="18">
        <f>IF(A97="","",IFERROR(IF(OR(D97="",D97&gt;Assumptions!$B$5),"Review date",IF(OR(IFERROR(VLOOKUP(F97,Assumptions!$D$5:$E$7,2,FALSE),"No")&lt;&gt;"Yes",IFERROR(VLOOKUP(I97,Assumptions!$H$5:$J$9,2,FALSE),"Check")="Hold"),"Hold",IF(IFERROR(VLOOKUP(I97,Assumptions!$H$5:$J$9,2,FALSE),"Check")="Complete","Complete",IF(E97&gt;=Assumptions!$B$7,"High",IF(E97&gt;=Assumptions!$B$6,"Standard","Not inactive"))))),"Review"))</f>
        <v/>
      </c>
      <c r="L97" s="18">
        <f>IF(A97="","",IFERROR(IF(K97="Review date","Check service date",IF(K97="Review","Human check",IF(K97="Hold","Consent/status hold",IF(OR(K97="Complete",K97="Not inactive"),K97,IF(IFERROR(VLOOKUP(I97,Assumptions!$H$5:$J$9,3,FALSE),"Check")="Ready","Ready for review",IF(IFERROR(VLOOKUP(I97,Assumptions!$H$5:$J$9,3,FALSE),"Check")&lt;&gt;"Use date","Check status",IF(OR(J97="",J97&gt;Assumptions!$B$5),"Check outreach date",IF(Assumptions!$B$5-J97&gt;=Assumptions!$B$8,"Follow-up check","Wait")))))))),"Human check"))</f>
        <v/>
      </c>
      <c r="M97" s="12" t="n"/>
    </row>
    <row r="98" ht="28" customHeight="1">
      <c r="A98" s="12" t="n"/>
      <c r="B98" s="12" t="n"/>
      <c r="C98" s="12" t="n"/>
      <c r="D98" s="13" t="n"/>
      <c r="E98" s="14">
        <f>IF(A98="","",IFERROR(IF(D98="","",MAX(0,Assumptions!$B$5-D98)),""))</f>
        <v/>
      </c>
      <c r="F98" s="15" t="n"/>
      <c r="G98" s="15" t="n"/>
      <c r="H98" s="15" t="n"/>
      <c r="I98" s="15" t="n"/>
      <c r="J98" s="13" t="n"/>
      <c r="K98" s="16">
        <f>IF(A98="","",IFERROR(IF(OR(D98="",D98&gt;Assumptions!$B$5),"Review date",IF(OR(IFERROR(VLOOKUP(F98,Assumptions!$D$5:$E$7,2,FALSE),"No")&lt;&gt;"Yes",IFERROR(VLOOKUP(I98,Assumptions!$H$5:$J$9,2,FALSE),"Check")="Hold"),"Hold",IF(IFERROR(VLOOKUP(I98,Assumptions!$H$5:$J$9,2,FALSE),"Check")="Complete","Complete",IF(E98&gt;=Assumptions!$B$7,"High",IF(E98&gt;=Assumptions!$B$6,"Standard","Not inactive"))))),"Review"))</f>
        <v/>
      </c>
      <c r="L98" s="16">
        <f>IF(A98="","",IFERROR(IF(K98="Review date","Check service date",IF(K98="Review","Human check",IF(K98="Hold","Consent/status hold",IF(OR(K98="Complete",K98="Not inactive"),K98,IF(IFERROR(VLOOKUP(I98,Assumptions!$H$5:$J$9,3,FALSE),"Check")="Ready","Ready for review",IF(IFERROR(VLOOKUP(I98,Assumptions!$H$5:$J$9,3,FALSE),"Check")&lt;&gt;"Use date","Check status",IF(OR(J98="",J98&gt;Assumptions!$B$5),"Check outreach date",IF(Assumptions!$B$5-J98&gt;=Assumptions!$B$8,"Follow-up check","Wait")))))))),"Human check"))</f>
        <v/>
      </c>
      <c r="M98" s="12" t="n"/>
    </row>
    <row r="99" ht="28" customHeight="1">
      <c r="A99" s="12" t="n"/>
      <c r="B99" s="12" t="n"/>
      <c r="C99" s="12" t="n"/>
      <c r="D99" s="13" t="n"/>
      <c r="E99" s="17">
        <f>IF(A99="","",IFERROR(IF(D99="","",MAX(0,Assumptions!$B$5-D99)),""))</f>
        <v/>
      </c>
      <c r="F99" s="15" t="n"/>
      <c r="G99" s="15" t="n"/>
      <c r="H99" s="15" t="n"/>
      <c r="I99" s="15" t="n"/>
      <c r="J99" s="13" t="n"/>
      <c r="K99" s="18">
        <f>IF(A99="","",IFERROR(IF(OR(D99="",D99&gt;Assumptions!$B$5),"Review date",IF(OR(IFERROR(VLOOKUP(F99,Assumptions!$D$5:$E$7,2,FALSE),"No")&lt;&gt;"Yes",IFERROR(VLOOKUP(I99,Assumptions!$H$5:$J$9,2,FALSE),"Check")="Hold"),"Hold",IF(IFERROR(VLOOKUP(I99,Assumptions!$H$5:$J$9,2,FALSE),"Check")="Complete","Complete",IF(E99&gt;=Assumptions!$B$7,"High",IF(E99&gt;=Assumptions!$B$6,"Standard","Not inactive"))))),"Review"))</f>
        <v/>
      </c>
      <c r="L99" s="18">
        <f>IF(A99="","",IFERROR(IF(K99="Review date","Check service date",IF(K99="Review","Human check",IF(K99="Hold","Consent/status hold",IF(OR(K99="Complete",K99="Not inactive"),K99,IF(IFERROR(VLOOKUP(I99,Assumptions!$H$5:$J$9,3,FALSE),"Check")="Ready","Ready for review",IF(IFERROR(VLOOKUP(I99,Assumptions!$H$5:$J$9,3,FALSE),"Check")&lt;&gt;"Use date","Check status",IF(OR(J99="",J99&gt;Assumptions!$B$5),"Check outreach date",IF(Assumptions!$B$5-J99&gt;=Assumptions!$B$8,"Follow-up check","Wait")))))))),"Human check"))</f>
        <v/>
      </c>
      <c r="M99" s="12" t="n"/>
    </row>
    <row r="100" ht="28" customHeight="1">
      <c r="A100" s="12" t="n"/>
      <c r="B100" s="12" t="n"/>
      <c r="C100" s="12" t="n"/>
      <c r="D100" s="13" t="n"/>
      <c r="E100" s="14">
        <f>IF(A100="","",IFERROR(IF(D100="","",MAX(0,Assumptions!$B$5-D100)),""))</f>
        <v/>
      </c>
      <c r="F100" s="15" t="n"/>
      <c r="G100" s="15" t="n"/>
      <c r="H100" s="15" t="n"/>
      <c r="I100" s="15" t="n"/>
      <c r="J100" s="13" t="n"/>
      <c r="K100" s="16">
        <f>IF(A100="","",IFERROR(IF(OR(D100="",D100&gt;Assumptions!$B$5),"Review date",IF(OR(IFERROR(VLOOKUP(F100,Assumptions!$D$5:$E$7,2,FALSE),"No")&lt;&gt;"Yes",IFERROR(VLOOKUP(I100,Assumptions!$H$5:$J$9,2,FALSE),"Check")="Hold"),"Hold",IF(IFERROR(VLOOKUP(I100,Assumptions!$H$5:$J$9,2,FALSE),"Check")="Complete","Complete",IF(E100&gt;=Assumptions!$B$7,"High",IF(E100&gt;=Assumptions!$B$6,"Standard","Not inactive"))))),"Review"))</f>
        <v/>
      </c>
      <c r="L100" s="16">
        <f>IF(A100="","",IFERROR(IF(K100="Review date","Check service date",IF(K100="Review","Human check",IF(K100="Hold","Consent/status hold",IF(OR(K100="Complete",K100="Not inactive"),K100,IF(IFERROR(VLOOKUP(I100,Assumptions!$H$5:$J$9,3,FALSE),"Check")="Ready","Ready for review",IF(IFERROR(VLOOKUP(I100,Assumptions!$H$5:$J$9,3,FALSE),"Check")&lt;&gt;"Use date","Check status",IF(OR(J100="",J100&gt;Assumptions!$B$5),"Check outreach date",IF(Assumptions!$B$5-J100&gt;=Assumptions!$B$8,"Follow-up check","Wait")))))))),"Human check"))</f>
        <v/>
      </c>
      <c r="M100" s="12" t="n"/>
    </row>
    <row r="101" ht="28" customHeight="1">
      <c r="A101" s="12" t="n"/>
      <c r="B101" s="12" t="n"/>
      <c r="C101" s="12" t="n"/>
      <c r="D101" s="13" t="n"/>
      <c r="E101" s="17">
        <f>IF(A101="","",IFERROR(IF(D101="","",MAX(0,Assumptions!$B$5-D101)),""))</f>
        <v/>
      </c>
      <c r="F101" s="15" t="n"/>
      <c r="G101" s="15" t="n"/>
      <c r="H101" s="15" t="n"/>
      <c r="I101" s="15" t="n"/>
      <c r="J101" s="13" t="n"/>
      <c r="K101" s="18">
        <f>IF(A101="","",IFERROR(IF(OR(D101="",D101&gt;Assumptions!$B$5),"Review date",IF(OR(IFERROR(VLOOKUP(F101,Assumptions!$D$5:$E$7,2,FALSE),"No")&lt;&gt;"Yes",IFERROR(VLOOKUP(I101,Assumptions!$H$5:$J$9,2,FALSE),"Check")="Hold"),"Hold",IF(IFERROR(VLOOKUP(I101,Assumptions!$H$5:$J$9,2,FALSE),"Check")="Complete","Complete",IF(E101&gt;=Assumptions!$B$7,"High",IF(E101&gt;=Assumptions!$B$6,"Standard","Not inactive"))))),"Review"))</f>
        <v/>
      </c>
      <c r="L101" s="18">
        <f>IF(A101="","",IFERROR(IF(K101="Review date","Check service date",IF(K101="Review","Human check",IF(K101="Hold","Consent/status hold",IF(OR(K101="Complete",K101="Not inactive"),K101,IF(IFERROR(VLOOKUP(I101,Assumptions!$H$5:$J$9,3,FALSE),"Check")="Ready","Ready for review",IF(IFERROR(VLOOKUP(I101,Assumptions!$H$5:$J$9,3,FALSE),"Check")&lt;&gt;"Use date","Check status",IF(OR(J101="",J101&gt;Assumptions!$B$5),"Check outreach date",IF(Assumptions!$B$5-J101&gt;=Assumptions!$B$8,"Follow-up check","Wait")))))))),"Human check"))</f>
        <v/>
      </c>
      <c r="M101" s="12" t="n"/>
    </row>
    <row r="102" ht="28" customHeight="1">
      <c r="A102" s="12" t="n"/>
      <c r="B102" s="12" t="n"/>
      <c r="C102" s="12" t="n"/>
      <c r="D102" s="13" t="n"/>
      <c r="E102" s="14">
        <f>IF(A102="","",IFERROR(IF(D102="","",MAX(0,Assumptions!$B$5-D102)),""))</f>
        <v/>
      </c>
      <c r="F102" s="15" t="n"/>
      <c r="G102" s="15" t="n"/>
      <c r="H102" s="15" t="n"/>
      <c r="I102" s="15" t="n"/>
      <c r="J102" s="13" t="n"/>
      <c r="K102" s="16">
        <f>IF(A102="","",IFERROR(IF(OR(D102="",D102&gt;Assumptions!$B$5),"Review date",IF(OR(IFERROR(VLOOKUP(F102,Assumptions!$D$5:$E$7,2,FALSE),"No")&lt;&gt;"Yes",IFERROR(VLOOKUP(I102,Assumptions!$H$5:$J$9,2,FALSE),"Check")="Hold"),"Hold",IF(IFERROR(VLOOKUP(I102,Assumptions!$H$5:$J$9,2,FALSE),"Check")="Complete","Complete",IF(E102&gt;=Assumptions!$B$7,"High",IF(E102&gt;=Assumptions!$B$6,"Standard","Not inactive"))))),"Review"))</f>
        <v/>
      </c>
      <c r="L102" s="16">
        <f>IF(A102="","",IFERROR(IF(K102="Review date","Check service date",IF(K102="Review","Human check",IF(K102="Hold","Consent/status hold",IF(OR(K102="Complete",K102="Not inactive"),K102,IF(IFERROR(VLOOKUP(I102,Assumptions!$H$5:$J$9,3,FALSE),"Check")="Ready","Ready for review",IF(IFERROR(VLOOKUP(I102,Assumptions!$H$5:$J$9,3,FALSE),"Check")&lt;&gt;"Use date","Check status",IF(OR(J102="",J102&gt;Assumptions!$B$5),"Check outreach date",IF(Assumptions!$B$5-J102&gt;=Assumptions!$B$8,"Follow-up check","Wait")))))))),"Human check"))</f>
        <v/>
      </c>
      <c r="M102" s="12" t="n"/>
    </row>
    <row r="103" ht="28" customHeight="1">
      <c r="A103" s="12" t="n"/>
      <c r="B103" s="12" t="n"/>
      <c r="C103" s="12" t="n"/>
      <c r="D103" s="13" t="n"/>
      <c r="E103" s="17">
        <f>IF(A103="","",IFERROR(IF(D103="","",MAX(0,Assumptions!$B$5-D103)),""))</f>
        <v/>
      </c>
      <c r="F103" s="15" t="n"/>
      <c r="G103" s="15" t="n"/>
      <c r="H103" s="15" t="n"/>
      <c r="I103" s="15" t="n"/>
      <c r="J103" s="13" t="n"/>
      <c r="K103" s="18">
        <f>IF(A103="","",IFERROR(IF(OR(D103="",D103&gt;Assumptions!$B$5),"Review date",IF(OR(IFERROR(VLOOKUP(F103,Assumptions!$D$5:$E$7,2,FALSE),"No")&lt;&gt;"Yes",IFERROR(VLOOKUP(I103,Assumptions!$H$5:$J$9,2,FALSE),"Check")="Hold"),"Hold",IF(IFERROR(VLOOKUP(I103,Assumptions!$H$5:$J$9,2,FALSE),"Check")="Complete","Complete",IF(E103&gt;=Assumptions!$B$7,"High",IF(E103&gt;=Assumptions!$B$6,"Standard","Not inactive"))))),"Review"))</f>
        <v/>
      </c>
      <c r="L103" s="18">
        <f>IF(A103="","",IFERROR(IF(K103="Review date","Check service date",IF(K103="Review","Human check",IF(K103="Hold","Consent/status hold",IF(OR(K103="Complete",K103="Not inactive"),K103,IF(IFERROR(VLOOKUP(I103,Assumptions!$H$5:$J$9,3,FALSE),"Check")="Ready","Ready for review",IF(IFERROR(VLOOKUP(I103,Assumptions!$H$5:$J$9,3,FALSE),"Check")&lt;&gt;"Use date","Check status",IF(OR(J103="",J103&gt;Assumptions!$B$5),"Check outreach date",IF(Assumptions!$B$5-J103&gt;=Assumptions!$B$8,"Follow-up check","Wait")))))))),"Human check"))</f>
        <v/>
      </c>
      <c r="M103" s="12" t="n"/>
    </row>
    <row r="104" ht="28" customHeight="1">
      <c r="A104" s="12" t="n"/>
      <c r="B104" s="12" t="n"/>
      <c r="C104" s="12" t="n"/>
      <c r="D104" s="13" t="n"/>
      <c r="E104" s="14">
        <f>IF(A104="","",IFERROR(IF(D104="","",MAX(0,Assumptions!$B$5-D104)),""))</f>
        <v/>
      </c>
      <c r="F104" s="15" t="n"/>
      <c r="G104" s="15" t="n"/>
      <c r="H104" s="15" t="n"/>
      <c r="I104" s="15" t="n"/>
      <c r="J104" s="13" t="n"/>
      <c r="K104" s="16">
        <f>IF(A104="","",IFERROR(IF(OR(D104="",D104&gt;Assumptions!$B$5),"Review date",IF(OR(IFERROR(VLOOKUP(F104,Assumptions!$D$5:$E$7,2,FALSE),"No")&lt;&gt;"Yes",IFERROR(VLOOKUP(I104,Assumptions!$H$5:$J$9,2,FALSE),"Check")="Hold"),"Hold",IF(IFERROR(VLOOKUP(I104,Assumptions!$H$5:$J$9,2,FALSE),"Check")="Complete","Complete",IF(E104&gt;=Assumptions!$B$7,"High",IF(E104&gt;=Assumptions!$B$6,"Standard","Not inactive"))))),"Review"))</f>
        <v/>
      </c>
      <c r="L104" s="16">
        <f>IF(A104="","",IFERROR(IF(K104="Review date","Check service date",IF(K104="Review","Human check",IF(K104="Hold","Consent/status hold",IF(OR(K104="Complete",K104="Not inactive"),K104,IF(IFERROR(VLOOKUP(I104,Assumptions!$H$5:$J$9,3,FALSE),"Check")="Ready","Ready for review",IF(IFERROR(VLOOKUP(I104,Assumptions!$H$5:$J$9,3,FALSE),"Check")&lt;&gt;"Use date","Check status",IF(OR(J104="",J104&gt;Assumptions!$B$5),"Check outreach date",IF(Assumptions!$B$5-J104&gt;=Assumptions!$B$8,"Follow-up check","Wait")))))))),"Human check"))</f>
        <v/>
      </c>
      <c r="M104" s="12" t="n"/>
    </row>
    <row r="105" ht="28" customHeight="1">
      <c r="A105" s="12" t="n"/>
      <c r="B105" s="12" t="n"/>
      <c r="C105" s="12" t="n"/>
      <c r="D105" s="13" t="n"/>
      <c r="E105" s="17">
        <f>IF(A105="","",IFERROR(IF(D105="","",MAX(0,Assumptions!$B$5-D105)),""))</f>
        <v/>
      </c>
      <c r="F105" s="15" t="n"/>
      <c r="G105" s="15" t="n"/>
      <c r="H105" s="15" t="n"/>
      <c r="I105" s="15" t="n"/>
      <c r="J105" s="13" t="n"/>
      <c r="K105" s="18">
        <f>IF(A105="","",IFERROR(IF(OR(D105="",D105&gt;Assumptions!$B$5),"Review date",IF(OR(IFERROR(VLOOKUP(F105,Assumptions!$D$5:$E$7,2,FALSE),"No")&lt;&gt;"Yes",IFERROR(VLOOKUP(I105,Assumptions!$H$5:$J$9,2,FALSE),"Check")="Hold"),"Hold",IF(IFERROR(VLOOKUP(I105,Assumptions!$H$5:$J$9,2,FALSE),"Check")="Complete","Complete",IF(E105&gt;=Assumptions!$B$7,"High",IF(E105&gt;=Assumptions!$B$6,"Standard","Not inactive"))))),"Review"))</f>
        <v/>
      </c>
      <c r="L105" s="18">
        <f>IF(A105="","",IFERROR(IF(K105="Review date","Check service date",IF(K105="Review","Human check",IF(K105="Hold","Consent/status hold",IF(OR(K105="Complete",K105="Not inactive"),K105,IF(IFERROR(VLOOKUP(I105,Assumptions!$H$5:$J$9,3,FALSE),"Check")="Ready","Ready for review",IF(IFERROR(VLOOKUP(I105,Assumptions!$H$5:$J$9,3,FALSE),"Check")&lt;&gt;"Use date","Check status",IF(OR(J105="",J105&gt;Assumptions!$B$5),"Check outreach date",IF(Assumptions!$B$5-J105&gt;=Assumptions!$B$8,"Follow-up check","Wait")))))))),"Human check"))</f>
        <v/>
      </c>
      <c r="M105" s="12" t="n"/>
    </row>
  </sheetData>
  <autoFilter ref="A5:M105"/>
  <mergeCells count="1">
    <mergeCell ref="A1:M1"/>
  </mergeCells>
  <conditionalFormatting sqref="K6:K105">
    <cfRule type="expression" priority="1" dxfId="0">
      <formula>$K6="High"</formula>
    </cfRule>
    <cfRule type="expression" priority="2" dxfId="1">
      <formula>OR($K6="Standard",$K6="Complete")</formula>
    </cfRule>
  </conditionalFormatting>
  <conditionalFormatting sqref="L6:L105">
    <cfRule type="expression" priority="3" dxfId="0">
      <formula>$L6="Follow-up check"</formula>
    </cfRule>
    <cfRule type="expression" priority="4" dxfId="1">
      <formula>$L6="Ready for review"</formula>
    </cfRule>
  </conditionalFormatting>
  <conditionalFormatting sqref="I6:I105">
    <cfRule type="expression" priority="5" dxfId="1">
      <formula>$I6="Reactivated"</formula>
    </cfRule>
  </conditionalFormatting>
  <dataValidations count="5">
    <dataValidation sqref="D6:D105 J6:J105" showDropDown="0" showInputMessage="1" showErrorMessage="1" allowBlank="0" errorTitle="Check the date" error="Enter a valid date within the allowed range or leave the cell blank." promptTitle="Date entry" prompt="Use a valid date in MM/DD/YYYY format." type="date" errorStyle="stop" operator="between">
      <formula1>DATE(2016,1,1)</formula1>
      <formula2>DATE(2036,12,31)</formula2>
    </dataValidation>
    <dataValidation sqref="F6:F105" showDropDown="0" showInputMessage="1" showErrorMessage="1" allowBlank="0" errorTitle="Choose a consent status" error="Select a consent status from the list." promptTitle="Administrative consent status" prompt="Select the owner-provided administrative consent status." type="list" errorStyle="stop">
      <formula1>Assumptions!$D$5:$D$7</formula1>
    </dataValidation>
    <dataValidation sqref="G6:G105" showDropDown="0" showInputMessage="1" showErrorMessage="1" allowBlank="0" errorTitle="Choose a contact method" error="Select a preferred contact method from the list." promptTitle="Preferred contact" prompt="Select the entered preferred contact method." type="list" errorStyle="stop">
      <formula1>Assumptions!$F$5:$F$7</formula1>
    </dataValidation>
    <dataValidation sqref="H6:H105" showDropDown="0" showInputMessage="1" showErrorMessage="1" allowBlank="0" errorTitle="Choose an assignment" error="Select an assignment from the list." promptTitle="Assignment" prompt="Select the person or queue responsible for human review." type="list" errorStyle="stop">
      <formula1>Assumptions!$G$5:$G$7</formula1>
    </dataValidation>
    <dataValidation sqref="I6:I105" showDropDown="0" showInputMessage="1" showErrorMessage="1" allowBlank="0" errorTitle="Choose an outreach status" error="Select an outreach status from the list." promptTitle="Outreach status" prompt="Select the current administrative outreach status." type="list" errorStyle="stop">
      <formula1>Assumptions!$H$5:$H$9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/>
  </sheetPr>
  <dimension ref="A1:J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3" customWidth="1" min="3" max="3"/>
    <col width="18" customWidth="1" min="4" max="4"/>
    <col width="21" customWidth="1" min="5" max="5"/>
    <col width="18" customWidth="1" min="6" max="6"/>
    <col width="18" customWidth="1" min="7" max="7"/>
    <col width="19" customWidth="1" min="8" max="8"/>
    <col width="19" customWidth="1" min="9" max="9"/>
    <col width="18" customWidth="1" min="10" max="10"/>
  </cols>
  <sheetData>
    <row r="1" ht="28" customHeight="1">
      <c r="A1" s="1" t="inlineStr">
        <is>
          <t>Assumptions and Stable Choices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 ht="22" customHeight="1">
      <c r="A2" s="4" t="inlineStr">
        <is>
          <t>Edit report timing and stable choices here; keep mapping meanings aligned with the labels.</t>
        </is>
      </c>
    </row>
    <row r="3"/>
    <row r="4" ht="38" customHeight="1">
      <c r="A4" s="5" t="inlineStr">
        <is>
          <t>Assumption</t>
        </is>
      </c>
      <c r="B4" s="5" t="inlineStr">
        <is>
          <t>Editable value</t>
        </is>
      </c>
      <c r="D4" s="5" t="inlineStr">
        <is>
          <t>Consent choice</t>
        </is>
      </c>
      <c r="E4" s="5" t="inlineStr">
        <is>
          <t>Eligible for outreach?</t>
        </is>
      </c>
      <c r="F4" s="5" t="inlineStr">
        <is>
          <t>Contact method</t>
        </is>
      </c>
      <c r="G4" s="5" t="inlineStr">
        <is>
          <t>Assignment</t>
        </is>
      </c>
      <c r="H4" s="5" t="inlineStr">
        <is>
          <t>Outreach status</t>
        </is>
      </c>
      <c r="I4" s="5" t="inlineStr">
        <is>
          <t>Priority handling</t>
        </is>
      </c>
      <c r="J4" s="5" t="inlineStr">
        <is>
          <t>Follow-up rule</t>
        </is>
      </c>
    </row>
    <row r="5">
      <c r="A5" s="6" t="inlineStr">
        <is>
          <t>As of date</t>
        </is>
      </c>
      <c r="B5" s="13" t="n">
        <v>46274</v>
      </c>
      <c r="D5" s="15" t="inlineStr">
        <is>
          <t>Yes</t>
        </is>
      </c>
      <c r="E5" s="15" t="inlineStr">
        <is>
          <t>Yes</t>
        </is>
      </c>
      <c r="F5" s="15" t="inlineStr">
        <is>
          <t>Email</t>
        </is>
      </c>
      <c r="G5" s="15" t="inlineStr">
        <is>
          <t>Unassigned</t>
        </is>
      </c>
      <c r="H5" s="15" t="inlineStr">
        <is>
          <t>Not started</t>
        </is>
      </c>
      <c r="I5" s="15" t="inlineStr">
        <is>
          <t>Open</t>
        </is>
      </c>
      <c r="J5" s="15" t="inlineStr">
        <is>
          <t>Ready</t>
        </is>
      </c>
    </row>
    <row r="6">
      <c r="A6" s="9" t="inlineStr">
        <is>
          <t>Inactive threshold in days</t>
        </is>
      </c>
      <c r="B6" s="19" t="n">
        <v>120</v>
      </c>
      <c r="D6" s="15" t="inlineStr">
        <is>
          <t>No</t>
        </is>
      </c>
      <c r="E6" s="15" t="inlineStr">
        <is>
          <t>No</t>
        </is>
      </c>
      <c r="F6" s="15" t="inlineStr">
        <is>
          <t>Phone</t>
        </is>
      </c>
      <c r="G6" s="15" t="inlineStr">
        <is>
          <t>Demo Team A</t>
        </is>
      </c>
      <c r="H6" s="15" t="inlineStr">
        <is>
          <t>Attempted</t>
        </is>
      </c>
      <c r="I6" s="15" t="inlineStr">
        <is>
          <t>Open</t>
        </is>
      </c>
      <c r="J6" s="15" t="inlineStr">
        <is>
          <t>Use date</t>
        </is>
      </c>
    </row>
    <row r="7">
      <c r="A7" s="6" t="inlineStr">
        <is>
          <t>High priority threshold in days</t>
        </is>
      </c>
      <c r="B7" s="19" t="n">
        <v>240</v>
      </c>
      <c r="D7" s="15" t="inlineStr">
        <is>
          <t>Unknown</t>
        </is>
      </c>
      <c r="E7" s="15" t="inlineStr">
        <is>
          <t>No</t>
        </is>
      </c>
      <c r="F7" s="15" t="inlineStr">
        <is>
          <t>Text</t>
        </is>
      </c>
      <c r="G7" s="15" t="inlineStr">
        <is>
          <t>Demo Team B</t>
        </is>
      </c>
      <c r="H7" s="15" t="inlineStr">
        <is>
          <t>Contacted</t>
        </is>
      </c>
      <c r="I7" s="15" t="inlineStr">
        <is>
          <t>Open</t>
        </is>
      </c>
      <c r="J7" s="15" t="inlineStr">
        <is>
          <t>Use date</t>
        </is>
      </c>
    </row>
    <row r="8">
      <c r="A8" s="9" t="inlineStr">
        <is>
          <t>Follow-up interval in days</t>
        </is>
      </c>
      <c r="B8" s="19" t="n">
        <v>14</v>
      </c>
      <c r="D8" s="18" t="n"/>
      <c r="E8" s="18" t="n"/>
      <c r="F8" s="18" t="n"/>
      <c r="G8" s="18" t="n"/>
      <c r="H8" s="15" t="inlineStr">
        <is>
          <t>Reactivated</t>
        </is>
      </c>
      <c r="I8" s="15" t="inlineStr">
        <is>
          <t>Complete</t>
        </is>
      </c>
      <c r="J8" s="15" t="inlineStr">
        <is>
          <t>Complete</t>
        </is>
      </c>
    </row>
    <row r="9">
      <c r="D9" s="16" t="n"/>
      <c r="E9" s="16" t="n"/>
      <c r="F9" s="16" t="n"/>
      <c r="G9" s="16" t="n"/>
      <c r="H9" s="15" t="inlineStr">
        <is>
          <t>Do not contact</t>
        </is>
      </c>
      <c r="I9" s="15" t="inlineStr">
        <is>
          <t>Hold</t>
        </is>
      </c>
      <c r="J9" s="15" t="inlineStr">
        <is>
          <t>Hold</t>
        </is>
      </c>
    </row>
    <row r="10">
      <c r="A10" s="4" t="inlineStr">
        <is>
          <t>Human check: the high priority threshold should not be lower than the inactive threshold.</t>
        </is>
      </c>
    </row>
  </sheetData>
  <autoFilter ref="A4:B8"/>
  <mergeCells count="1">
    <mergeCell ref="A1:J1"/>
  </mergeCells>
  <conditionalFormatting sqref="B7">
    <cfRule type="expression" priority="1" dxfId="0">
      <formula>$B$7&lt;$B$6</formula>
    </cfRule>
  </conditionalFormatting>
  <dataValidations count="5">
    <dataValidation sqref="B5" showDropDown="0" showInputMessage="1" showErrorMessage="1" allowBlank="0" errorTitle="Check the report date" error="Enter a valid report date within the allowed range." promptTitle="As of date" prompt="Enter the date used to calculate inactivity and follow-up timing." type="date" errorStyle="stop" operator="between">
      <formula1>DATE(2016,1,1)</formula1>
      <formula2>DATE(2036,12,31)</formula2>
    </dataValidation>
    <dataValidation sqref="B6:B8" showDropDown="0" showInputMessage="1" showErrorMessage="1" allowBlank="0" errorTitle="Check the day limit" error="Enter a whole number from 1 through 3650." promptTitle="Day limit" prompt="Enter a whole number of days." type="whole" errorStyle="stop" operator="between">
      <formula1>1</formula1>
      <formula2>3650</formula2>
    </dataValidation>
    <dataValidation sqref="E5:E7" showDropDown="0" showInputMessage="0" showErrorMessage="1" allowBlank="0" errorTitle="Choose Yes or No" error="Select Yes or No for outreach eligibility." type="list" errorStyle="stop">
      <formula1>"Yes,No"</formula1>
    </dataValidation>
    <dataValidation sqref="I5:I9" showDropDown="0" showInputMessage="0" showErrorMessage="1" allowBlank="0" errorTitle="Choose a handling value" error="Select Open, Complete, or Hold." type="list" errorStyle="stop">
      <formula1>"Open,Complete,Hold"</formula1>
    </dataValidation>
    <dataValidation sqref="J5:J9" showDropDown="0" showInputMessage="0" showErrorMessage="1" allowBlank="0" errorTitle="Choose a follow-up rule" error="Select Ready, Use date, Complete, or Hold." type="list" errorStyle="stop">
      <formula1>"Ready,Use date,Complete,Hold"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2026-09-09T13:51:22Z</dcterms:created>
  <dcterms:modified xmlns:dcterms="http://purl.org/dc/terms/" xmlns:xsi="http://www.w3.org/2001/XMLSchema-instance" xsi:type="dcterms:W3CDTF">2026-09-09T13:51:22+00:00Z</dcterms:modified>
</cp:coreProperties>
</file>