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ickup Log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'Pickup Log'!$A$4:$P$104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0.0"/>
    <numFmt numFmtId="165" formatCode="mm/dd/yyyy"/>
    <numFmt numFmtId="166" formatCode="$#,##0.00"/>
    <numFmt numFmtId="167" formatCode="mm/dd/yyyy h:mm AM/PM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color rgb="00142B2B"/>
      <sz val="10"/>
    </font>
    <font>
      <name val="Calibri"/>
      <color rgb="00142B2B"/>
      <sz val="9"/>
    </font>
    <font>
      <name val="Calibri"/>
      <b val="1"/>
      <color rgb="00142B2B"/>
      <sz val="10"/>
    </font>
  </fonts>
  <fills count="7">
    <fill>
      <patternFill/>
    </fill>
    <fill>
      <patternFill patternType="gray125"/>
    </fill>
    <fill>
      <patternFill patternType="solid">
        <fgColor rgb="00142B2B"/>
      </patternFill>
    </fill>
    <fill>
      <patternFill patternType="solid">
        <fgColor rgb="00A93F2C"/>
      </patternFill>
    </fill>
    <fill>
      <patternFill patternType="solid">
        <fgColor rgb="00F7F3E8"/>
      </patternFill>
    </fill>
    <fill>
      <patternFill patternType="solid">
        <fgColor rgb="00FFF0C7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BD5CF"/>
      </left>
      <right style="thin">
        <color rgb="00CBD5CF"/>
      </right>
      <top style="thin">
        <color rgb="00CBD5CF"/>
      </top>
      <bottom style="thin">
        <color rgb="00CBD5CF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164" fontId="5" fillId="4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center" wrapText="1"/>
    </xf>
    <xf numFmtId="165" fontId="5" fillId="6" borderId="1" applyAlignment="1" pivotButton="0" quotePrefix="0" xfId="0">
      <alignment horizontal="left" vertical="center" wrapText="1"/>
    </xf>
    <xf numFmtId="166" fontId="5" fillId="6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center"/>
    </xf>
    <xf numFmtId="0" fontId="1" fillId="2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/>
    </xf>
    <xf numFmtId="165" fontId="3" fillId="5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 wrapText="1"/>
    </xf>
    <xf numFmtId="167" fontId="3" fillId="5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left" vertical="center"/>
    </xf>
    <xf numFmtId="166" fontId="3" fillId="4" borderId="1" applyAlignment="1" pivotButton="0" quotePrefix="0" xfId="0">
      <alignment horizontal="left" vertical="center" wrapText="1"/>
    </xf>
    <xf numFmtId="1" fontId="3" fillId="6" borderId="1" applyAlignment="1" pivotButton="0" quotePrefix="0" xfId="0">
      <alignment horizontal="left" vertical="center"/>
    </xf>
    <xf numFmtId="166" fontId="3" fillId="6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1" fontId="3" fillId="5" borderId="1" applyAlignment="1" pivotButton="0" quotePrefix="0" xfId="0">
      <alignment horizontal="left" vertical="center"/>
    </xf>
    <xf numFmtId="18" fontId="3" fillId="5" borderId="1" applyAlignment="1" pivotButton="0" quotePrefix="0" xfId="0">
      <alignment horizontal="left" vertical="center"/>
    </xf>
    <xf numFmtId="166" fontId="3" fillId="5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left" vertical="center" wrapText="1"/>
    </xf>
    <xf numFmtId="165" fontId="5" fillId="6" borderId="1" applyAlignment="1" pivotButton="0" quotePrefix="0" xfId="0">
      <alignment horizontal="left" vertical="center" wrapText="1"/>
    </xf>
    <xf numFmtId="166" fontId="5" fillId="6" borderId="1" applyAlignment="1" pivotButton="0" quotePrefix="0" xfId="0">
      <alignment horizontal="left" vertical="center" wrapText="1"/>
    </xf>
    <xf numFmtId="165" fontId="3" fillId="5" borderId="1" applyAlignment="1" pivotButton="0" quotePrefix="0" xfId="0">
      <alignment horizontal="left" vertical="center"/>
    </xf>
    <xf numFmtId="167" fontId="3" fillId="5" borderId="1" applyAlignment="1" pivotButton="0" quotePrefix="0" xfId="0">
      <alignment horizontal="left" vertical="center"/>
    </xf>
    <xf numFmtId="166" fontId="3" fillId="4" borderId="1" applyAlignment="1" pivotButton="0" quotePrefix="0" xfId="0">
      <alignment horizontal="left" vertical="center" wrapText="1"/>
    </xf>
    <xf numFmtId="166" fontId="3" fillId="6" borderId="1" applyAlignment="1" pivotButton="0" quotePrefix="0" xfId="0">
      <alignment horizontal="left" vertical="center" wrapText="1"/>
    </xf>
    <xf numFmtId="166" fontId="3" fillId="5" borderId="1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A93F2C"/>
        </patternFill>
      </fill>
    </dxf>
    <dxf>
      <font>
        <name val="Calibri"/>
        <b val="1"/>
        <color rgb="00FFFFFF"/>
        <sz val="10"/>
      </font>
      <fill>
        <patternFill patternType="solid">
          <fgColor rgb="00246B63"/>
        </patternFill>
      </fill>
    </dxf>
    <dxf>
      <font>
        <name val="Calibri"/>
        <b val="1"/>
        <color rgb="00142B2B"/>
        <sz val="10"/>
      </font>
      <fill>
        <patternFill patternType="solid">
          <fgColor rgb="00FFF0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Pickup Outcomes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'Summary'!B10</f>
            </strRef>
          </tx>
          <spPr>
            <a:solidFill xmlns:a="http://schemas.openxmlformats.org/drawingml/2006/main">
              <a:srgbClr val="246B63"/>
            </a:solidFill>
            <a:ln xmlns:a="http://schemas.openxmlformats.org/drawingml/2006/main">
              <a:solidFill>
                <a:srgbClr val="246B63"/>
              </a:solidFill>
              <a:prstDash val="solid"/>
            </a:ln>
          </spPr>
          <cat>
            <numRef>
              <f>'Summary'!$A$11:$A$15</f>
            </numRef>
          </cat>
          <val>
            <numRef>
              <f>'Summary'!$B$11:$B$15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Records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8</row>
      <rowOff>0</rowOff>
    </from>
    <ext cx="45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42B2B"/>
    <outlinePr summaryBelow="1" summaryRight="1"/>
    <pageSetUpPr/>
  </sheetPr>
  <dimension ref="A1:H15"/>
  <sheetViews>
    <sheetView showGridLines="0" zoomScale="90" zoomScaleNormal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5" customWidth="1" min="1" max="1"/>
    <col width="16" customWidth="1" min="2" max="2"/>
    <col width="3" customWidth="1" min="3" max="3"/>
    <col width="27" customWidth="1" min="4" max="4"/>
    <col width="18" customWidth="1" min="5" max="5"/>
    <col width="3" customWidth="1" min="6" max="6"/>
    <col width="27" customWidth="1" min="7" max="7"/>
    <col width="18" customWidth="1" min="8" max="8"/>
  </cols>
  <sheetData>
    <row r="1" ht="30" customHeight="1">
      <c r="A1" s="1" t="inlineStr">
        <is>
          <t>Late Pet Pickup Tracker — Fictional Sample</t>
        </is>
      </c>
    </row>
    <row r="2">
      <c r="A2" s="2" t="inlineStr">
        <is>
          <t>Volume</t>
        </is>
      </c>
      <c r="B2" s="2" t="n"/>
      <c r="D2" s="2" t="inlineStr">
        <is>
          <t>Exceptions &amp; Amounts</t>
        </is>
      </c>
      <c r="E2" s="2" t="n"/>
      <c r="G2" s="2" t="inlineStr">
        <is>
          <t>Timing</t>
        </is>
      </c>
      <c r="H2" s="2" t="n"/>
    </row>
    <row r="3">
      <c r="A3" s="3" t="inlineStr">
        <is>
          <t>Records entered</t>
        </is>
      </c>
      <c r="B3" s="4">
        <f>COUNTIF('Pickup Log'!$A$5:$A$104,"&lt;&gt;")</f>
        <v/>
      </c>
      <c r="D3" s="3" t="inlineStr">
        <is>
          <t>Late beyond grace</t>
        </is>
      </c>
      <c r="E3" s="4">
        <f>COUNTIF('Pickup Log'!$J$5:$J$104,"&gt;"&amp;Assumptions!$B$3)</f>
        <v/>
      </c>
      <c r="G3" s="3" t="inlineStr">
        <is>
          <t>Average late minutes</t>
        </is>
      </c>
      <c r="H3" s="29">
        <f>IFERROR(SUMIF('Pickup Log'!$J$5:$J$104,"&gt;"&amp;Assumptions!$B$3,'Pickup Log'!$J$5:$J$104)/COUNTIF('Pickup Log'!$J$5:$J$104,"&gt;"&amp;Assumptions!$B$3),"")</f>
        <v/>
      </c>
    </row>
    <row r="4">
      <c r="A4" s="6" t="inlineStr">
        <is>
          <t>Picked up</t>
        </is>
      </c>
      <c r="B4" s="7">
        <f>COUNTIF('Pickup Log'!$I$5:$I$104,"Picked Up")</f>
        <v/>
      </c>
      <c r="D4" s="6" t="inlineStr">
        <is>
          <t>After-hours checks</t>
        </is>
      </c>
      <c r="E4" s="7">
        <f>COUNTIF('Pickup Log'!$K$5:$K$104,"Check")</f>
        <v/>
      </c>
      <c r="G4" s="6" t="inlineStr">
        <is>
          <t>Latest service date</t>
        </is>
      </c>
      <c r="H4" s="30">
        <f>IF(COUNT('Pickup Log'!$B$5:$B$104)=0,"",MAX('Pickup Log'!$B$5:INDEX('Pickup Log'!$B:$B,104)))</f>
        <v/>
      </c>
    </row>
    <row r="5">
      <c r="A5" s="3" t="inlineStr">
        <is>
          <t>Open pickups</t>
        </is>
      </c>
      <c r="B5" s="4">
        <f>COUNTIF('Pickup Log'!$I$5:$I$104,"Scheduled")+COUNTIF('Pickup Log'!$I$5:$I$104,"Awaiting Pickup")</f>
        <v/>
      </c>
      <c r="D5" s="3" t="inlineStr">
        <is>
          <t>Review flags</t>
        </is>
      </c>
      <c r="E5" s="4">
        <f>COUNTIF('Pickup Log'!$P$5:$P$104,"Check*")</f>
        <v/>
      </c>
      <c r="G5" s="3" t="inlineStr">
        <is>
          <t>On time or within grace</t>
        </is>
      </c>
      <c r="H5" s="4">
        <f>COUNTIFS('Pickup Log'!$I$5:$I$104,"Picked Up",'Pickup Log'!$H$5:$H$104,"&lt;&gt;",'Pickup Log'!$J$5:$J$104,"&lt;="&amp;Assumptions!$B$3)</f>
        <v/>
      </c>
    </row>
    <row r="6">
      <c r="A6" s="6" t="inlineStr">
        <is>
          <t>Canceled</t>
        </is>
      </c>
      <c r="B6" s="7">
        <f>COUNTIF('Pickup Log'!$I$5:$I$104,"Canceled")</f>
        <v/>
      </c>
      <c r="D6" s="6" t="inlineStr">
        <is>
          <t>Estimated handling amount</t>
        </is>
      </c>
      <c r="E6" s="31">
        <f>SUM('Pickup Log'!$M$5:$M$104)</f>
        <v/>
      </c>
      <c r="G6" s="6" t="inlineStr">
        <is>
          <t>Picked up without actual time</t>
        </is>
      </c>
      <c r="H6" s="7">
        <f>COUNTIFS('Pickup Log'!$I$5:$I$104,"Picked Up",'Pickup Log'!$H$5:$H$104,"")</f>
        <v/>
      </c>
    </row>
    <row r="7"/>
    <row r="8"/>
    <row r="9"/>
    <row r="10">
      <c r="A10" s="2" t="inlineStr">
        <is>
          <t>Pickup Outcome</t>
        </is>
      </c>
      <c r="B10" s="2" t="inlineStr">
        <is>
          <t>Count</t>
        </is>
      </c>
    </row>
    <row r="11">
      <c r="A11" s="10" t="inlineStr">
        <is>
          <t>On time / grace</t>
        </is>
      </c>
      <c r="B11" s="11">
        <f>H5</f>
        <v/>
      </c>
    </row>
    <row r="12">
      <c r="A12" s="12" t="inlineStr">
        <is>
          <t>Late, before close</t>
        </is>
      </c>
      <c r="B12" s="13">
        <f>COUNTIFS('Pickup Log'!$I$5:$I$104,"Picked Up",'Pickup Log'!$H$5:$H$104,"&lt;&gt;",'Pickup Log'!$J$5:$J$104,"&gt;"&amp;Assumptions!$B$3,'Pickup Log'!$K$5:$K$104,"No")</f>
        <v/>
      </c>
    </row>
    <row r="13">
      <c r="A13" s="10" t="inlineStr">
        <is>
          <t>After-hours check</t>
        </is>
      </c>
      <c r="B13" s="11">
        <f>COUNTIFS('Pickup Log'!$I$5:$I$104,"Picked Up",'Pickup Log'!$K$5:$K$104,"Check")</f>
        <v/>
      </c>
    </row>
    <row r="14">
      <c r="A14" s="12" t="inlineStr">
        <is>
          <t>Open</t>
        </is>
      </c>
      <c r="B14" s="13">
        <f>B5</f>
        <v/>
      </c>
    </row>
    <row r="15">
      <c r="A15" s="10" t="inlineStr">
        <is>
          <t>Canceled</t>
        </is>
      </c>
      <c r="B15" s="11">
        <f>B6</f>
        <v/>
      </c>
    </row>
  </sheetData>
  <mergeCells count="1">
    <mergeCell ref="A1:H1"/>
  </mergeCells>
  <conditionalFormatting sqref="E3:E5">
    <cfRule type="expression" priority="1" dxfId="0">
      <formula>E3&gt;0</formula>
    </cfRule>
  </conditionalFormatting>
  <conditionalFormatting sqref="H6">
    <cfRule type="expression" priority="2" dxfId="0">
      <formula>H6&gt;0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246B63"/>
    <outlinePr summaryBelow="1" summaryRight="1"/>
    <pageSetUpPr/>
  </sheetPr>
  <dimension ref="A1:P104"/>
  <sheetViews>
    <sheetView showGridLines="0" zoomScale="90" zoomScaleNormal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6" customWidth="1" min="3" max="3"/>
    <col width="14" customWidth="1" min="4" max="4"/>
    <col width="14" customWidth="1" min="5" max="5"/>
    <col width="23" customWidth="1" min="6" max="6"/>
    <col width="21" customWidth="1" min="7" max="7"/>
    <col width="21" customWidth="1" min="8" max="8"/>
    <col width="19" customWidth="1" min="9" max="9"/>
    <col width="13" customWidth="1" min="10" max="10"/>
    <col width="14" customWidth="1" min="11" max="11"/>
    <col width="17" customWidth="1" min="12" max="12"/>
    <col width="23" customWidth="1" min="13" max="13"/>
    <col width="24" customWidth="1" min="14" max="14"/>
    <col width="38" customWidth="1" min="15" max="15"/>
    <col width="23" customWidth="1" min="16" max="16"/>
  </cols>
  <sheetData>
    <row r="1" ht="26" customHeight="1">
      <c r="A1" s="14" t="inlineStr">
        <is>
          <t>Pickup Log — Fictional Examples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  <c r="J1" s="14" t="n"/>
      <c r="K1" s="14" t="n"/>
      <c r="L1" s="14" t="n"/>
      <c r="M1" s="14" t="n"/>
      <c r="N1" s="14" t="n"/>
      <c r="O1" s="14" t="n"/>
      <c r="P1" s="14" t="n"/>
    </row>
    <row r="2">
      <c r="A2" s="15" t="inlineStr">
        <is>
          <t>Yellow cells are editable. Review flags prompt a human check.</t>
        </is>
      </c>
    </row>
    <row r="3"/>
    <row r="4" ht="42" customHeight="1">
      <c r="A4" s="16" t="inlineStr">
        <is>
          <t>Pickup ID</t>
        </is>
      </c>
      <c r="B4" s="16" t="inlineStr">
        <is>
          <t>Service Date</t>
        </is>
      </c>
      <c r="C4" s="16" t="inlineStr">
        <is>
          <t>Client Reference</t>
        </is>
      </c>
      <c r="D4" s="16" t="inlineStr">
        <is>
          <t>Pet Name</t>
        </is>
      </c>
      <c r="E4" s="16" t="inlineStr">
        <is>
          <t>Service Type</t>
        </is>
      </c>
      <c r="F4" s="16" t="inlineStr">
        <is>
          <t>Assigned Team</t>
        </is>
      </c>
      <c r="G4" s="16" t="inlineStr">
        <is>
          <t>Promised Pickup</t>
        </is>
      </c>
      <c r="H4" s="16" t="inlineStr">
        <is>
          <t>Actual Pickup</t>
        </is>
      </c>
      <c r="I4" s="16" t="inlineStr">
        <is>
          <t>Pickup Status</t>
        </is>
      </c>
      <c r="J4" s="16" t="inlineStr">
        <is>
          <t>Minutes Late</t>
        </is>
      </c>
      <c r="K4" s="16" t="inlineStr">
        <is>
          <t>After Hours?</t>
        </is>
      </c>
      <c r="L4" s="16" t="inlineStr">
        <is>
          <t>Billable Increments</t>
        </is>
      </c>
      <c r="M4" s="16" t="inlineStr">
        <is>
          <t>Estimated Handling Amount</t>
        </is>
      </c>
      <c r="N4" s="16" t="inlineStr">
        <is>
          <t>Handling Action</t>
        </is>
      </c>
      <c r="O4" s="16" t="inlineStr">
        <is>
          <t>Notes</t>
        </is>
      </c>
      <c r="P4" s="16" t="inlineStr">
        <is>
          <t>Review Flag</t>
        </is>
      </c>
    </row>
    <row r="5">
      <c r="A5" s="17" t="inlineStr">
        <is>
          <t>FIC-PU-0001</t>
        </is>
      </c>
      <c r="B5" s="32" t="n">
        <v>46266</v>
      </c>
      <c r="C5" s="17" t="inlineStr">
        <is>
          <t>FIC-C001</t>
        </is>
      </c>
      <c r="D5" s="17" t="inlineStr">
        <is>
          <t>Pixel</t>
        </is>
      </c>
      <c r="E5" s="17" t="inlineStr">
        <is>
          <t>Daycare</t>
        </is>
      </c>
      <c r="F5" s="19" t="inlineStr">
        <is>
          <t>Fictional Team Cedar</t>
        </is>
      </c>
      <c r="G5" s="33" t="n">
        <v>46266.75</v>
      </c>
      <c r="H5" s="33" t="n">
        <v>46266.74652777778</v>
      </c>
      <c r="I5" s="19" t="inlineStr">
        <is>
          <t>Picked Up</t>
        </is>
      </c>
      <c r="J5" s="21">
        <f>IF(OR($A5="",$G5="",$H5="",$I5&lt;&gt;"Picked Up"),"",IFERROR(MAX(0,ROUND(($H5-$G5)*1440,0)),""))</f>
        <v/>
      </c>
      <c r="K5" s="10">
        <f>IF(OR($A5="",$G5="",$H5="",$I5&lt;&gt;"Picked Up"),"",IFERROR(IF($H5&gt;INT($G5)+Assumptions!$B$4,"Check","No"),""))</f>
        <v/>
      </c>
      <c r="L5" s="21">
        <f>IF(OR($A5="",$J5=""),"",IF($J5&lt;=Assumptions!$B$3,0,IFERROR(ROUNDUP(($J5-Assumptions!$B$3)/Assumptions!$B$5,0),"")))</f>
        <v/>
      </c>
      <c r="M5" s="34">
        <f>IF(OR($A5="",$L5=""),"",IFERROR($L5*Assumptions!$B$6+IF($K5="Check",Assumptions!$B$7,0),""))</f>
        <v/>
      </c>
      <c r="N5" s="19" t="inlineStr">
        <is>
          <t>None</t>
        </is>
      </c>
      <c r="O5" s="19" t="inlineStr">
        <is>
          <t>Fictional sample: pickup occurred before the promised time.</t>
        </is>
      </c>
      <c r="P5" s="3">
        <f>IF($A5="","",IF(AND($B5&lt;&gt;"",$G5&lt;&gt;"",INT($G5)&lt;&gt;$B5),"Check promised date",IF($I5="Canceled","No review",IF(AND($I5="Picked Up",$H5=""),"Check actual time",IF(AND($I5&lt;&gt;"Picked Up",$H5&lt;&gt;""),"Check status",IF(OR($I5="Scheduled",$I5="Awaiting Pickup"),"Open item",IF($K5="Check","Check after-hours",IF($J5&gt;=Assumptions!$B$8,"Check late follow-up",IF($J5&gt;Assumptions!$B$3,"Late logged","No review")))))))))</f>
        <v/>
      </c>
    </row>
    <row r="6">
      <c r="A6" s="17" t="inlineStr">
        <is>
          <t>FIC-PU-0002</t>
        </is>
      </c>
      <c r="B6" s="32" t="n">
        <v>46267</v>
      </c>
      <c r="C6" s="17" t="inlineStr">
        <is>
          <t>FIC-C002</t>
        </is>
      </c>
      <c r="D6" s="17" t="inlineStr">
        <is>
          <t>Mochi</t>
        </is>
      </c>
      <c r="E6" s="17" t="inlineStr">
        <is>
          <t>Grooming</t>
        </is>
      </c>
      <c r="F6" s="19" t="inlineStr">
        <is>
          <t>Fictional Team Maple</t>
        </is>
      </c>
      <c r="G6" s="33" t="n">
        <v>46267.75</v>
      </c>
      <c r="H6" s="33" t="n">
        <v>46267.75694444445</v>
      </c>
      <c r="I6" s="19" t="inlineStr">
        <is>
          <t>Picked Up</t>
        </is>
      </c>
      <c r="J6" s="23">
        <f>IF(OR($A6="",$G6="",$H6="",$I6&lt;&gt;"Picked Up"),"",IFERROR(MAX(0,ROUND(($H6-$G6)*1440,0)),""))</f>
        <v/>
      </c>
      <c r="K6" s="12">
        <f>IF(OR($A6="",$G6="",$H6="",$I6&lt;&gt;"Picked Up"),"",IFERROR(IF($H6&gt;INT($G6)+Assumptions!$B$4,"Check","No"),""))</f>
        <v/>
      </c>
      <c r="L6" s="23">
        <f>IF(OR($A6="",$J6=""),"",IF($J6&lt;=Assumptions!$B$3,0,IFERROR(ROUNDUP(($J6-Assumptions!$B$3)/Assumptions!$B$5,0),"")))</f>
        <v/>
      </c>
      <c r="M6" s="35">
        <f>IF(OR($A6="",$L6=""),"",IFERROR($L6*Assumptions!$B$6+IF($K6="Check",Assumptions!$B$7,0),""))</f>
        <v/>
      </c>
      <c r="N6" s="19" t="inlineStr">
        <is>
          <t>None</t>
        </is>
      </c>
      <c r="O6" s="19" t="inlineStr">
        <is>
          <t>Fictional sample at the grace-period boundary.</t>
        </is>
      </c>
      <c r="P6" s="6">
        <f>IF($A6="","",IF(AND($B6&lt;&gt;"",$G6&lt;&gt;"",INT($G6)&lt;&gt;$B6),"Check promised date",IF($I6="Canceled","No review",IF(AND($I6="Picked Up",$H6=""),"Check actual time",IF(AND($I6&lt;&gt;"Picked Up",$H6&lt;&gt;""),"Check status",IF(OR($I6="Scheduled",$I6="Awaiting Pickup"),"Open item",IF($K6="Check","Check after-hours",IF($J6&gt;=Assumptions!$B$8,"Check late follow-up",IF($J6&gt;Assumptions!$B$3,"Late logged","No review")))))))))</f>
        <v/>
      </c>
    </row>
    <row r="7">
      <c r="A7" s="17" t="inlineStr">
        <is>
          <t>FIC-PU-0003</t>
        </is>
      </c>
      <c r="B7" s="32" t="n">
        <v>46268</v>
      </c>
      <c r="C7" s="17" t="inlineStr">
        <is>
          <t>FIC-C003</t>
        </is>
      </c>
      <c r="D7" s="17" t="inlineStr">
        <is>
          <t>Comet</t>
        </is>
      </c>
      <c r="E7" s="17" t="inlineStr">
        <is>
          <t>Daycare</t>
        </is>
      </c>
      <c r="F7" s="19" t="inlineStr">
        <is>
          <t>Fictional Team Harbor</t>
        </is>
      </c>
      <c r="G7" s="33" t="n">
        <v>46268.75</v>
      </c>
      <c r="H7" s="33" t="n">
        <v>46268.75763888889</v>
      </c>
      <c r="I7" s="19" t="inlineStr">
        <is>
          <t>Picked Up</t>
        </is>
      </c>
      <c r="J7" s="21">
        <f>IF(OR($A7="",$G7="",$H7="",$I7&lt;&gt;"Picked Up"),"",IFERROR(MAX(0,ROUND(($H7-$G7)*1440,0)),""))</f>
        <v/>
      </c>
      <c r="K7" s="10">
        <f>IF(OR($A7="",$G7="",$H7="",$I7&lt;&gt;"Picked Up"),"",IFERROR(IF($H7&gt;INT($G7)+Assumptions!$B$4,"Check","No"),""))</f>
        <v/>
      </c>
      <c r="L7" s="21">
        <f>IF(OR($A7="",$J7=""),"",IF($J7&lt;=Assumptions!$B$3,0,IFERROR(ROUNDUP(($J7-Assumptions!$B$3)/Assumptions!$B$5,0),"")))</f>
        <v/>
      </c>
      <c r="M7" s="34">
        <f>IF(OR($A7="",$L7=""),"",IFERROR($L7*Assumptions!$B$6+IF($K7="Check",Assumptions!$B$7,0),""))</f>
        <v/>
      </c>
      <c r="N7" s="19" t="inlineStr">
        <is>
          <t>Pickup contact called</t>
        </is>
      </c>
      <c r="O7" s="19" t="inlineStr">
        <is>
          <t>Fictional sample one minute beyond the grace period.</t>
        </is>
      </c>
      <c r="P7" s="3">
        <f>IF($A7="","",IF(AND($B7&lt;&gt;"",$G7&lt;&gt;"",INT($G7)&lt;&gt;$B7),"Check promised date",IF($I7="Canceled","No review",IF(AND($I7="Picked Up",$H7=""),"Check actual time",IF(AND($I7&lt;&gt;"Picked Up",$H7&lt;&gt;""),"Check status",IF(OR($I7="Scheduled",$I7="Awaiting Pickup"),"Open item",IF($K7="Check","Check after-hours",IF($J7&gt;=Assumptions!$B$8,"Check late follow-up",IF($J7&gt;Assumptions!$B$3,"Late logged","No review")))))))))</f>
        <v/>
      </c>
    </row>
    <row r="8">
      <c r="A8" s="17" t="inlineStr">
        <is>
          <t>FIC-PU-0004</t>
        </is>
      </c>
      <c r="B8" s="32" t="n">
        <v>46269</v>
      </c>
      <c r="C8" s="17" t="inlineStr">
        <is>
          <t>FIC-C004</t>
        </is>
      </c>
      <c r="D8" s="17" t="inlineStr">
        <is>
          <t>Noodle</t>
        </is>
      </c>
      <c r="E8" s="17" t="inlineStr">
        <is>
          <t>Boarding</t>
        </is>
      </c>
      <c r="F8" s="19" t="inlineStr">
        <is>
          <t>Fictional Team Cedar</t>
        </is>
      </c>
      <c r="G8" s="33" t="n">
        <v>46269.75</v>
      </c>
      <c r="H8" s="33" t="n">
        <v>46269.78125</v>
      </c>
      <c r="I8" s="19" t="inlineStr">
        <is>
          <t>Picked Up</t>
        </is>
      </c>
      <c r="J8" s="23">
        <f>IF(OR($A8="",$G8="",$H8="",$I8&lt;&gt;"Picked Up"),"",IFERROR(MAX(0,ROUND(($H8-$G8)*1440,0)),""))</f>
        <v/>
      </c>
      <c r="K8" s="12">
        <f>IF(OR($A8="",$G8="",$H8="",$I8&lt;&gt;"Picked Up"),"",IFERROR(IF($H8&gt;INT($G8)+Assumptions!$B$4,"Check","No"),""))</f>
        <v/>
      </c>
      <c r="L8" s="23">
        <f>IF(OR($A8="",$J8=""),"",IF($J8&lt;=Assumptions!$B$3,0,IFERROR(ROUNDUP(($J8-Assumptions!$B$3)/Assumptions!$B$5,0),"")))</f>
        <v/>
      </c>
      <c r="M8" s="35">
        <f>IF(OR($A8="",$L8=""),"",IFERROR($L8*Assumptions!$B$6+IF($K8="Check",Assumptions!$B$7,0),""))</f>
        <v/>
      </c>
      <c r="N8" s="19" t="inlineStr">
        <is>
          <t>Manager review</t>
        </is>
      </c>
      <c r="O8" s="19" t="inlineStr">
        <is>
          <t>Fictional late pickup reviewed by the assigned team.</t>
        </is>
      </c>
      <c r="P8" s="6">
        <f>IF($A8="","",IF(AND($B8&lt;&gt;"",$G8&lt;&gt;"",INT($G8)&lt;&gt;$B8),"Check promised date",IF($I8="Canceled","No review",IF(AND($I8="Picked Up",$H8=""),"Check actual time",IF(AND($I8&lt;&gt;"Picked Up",$H8&lt;&gt;""),"Check status",IF(OR($I8="Scheduled",$I8="Awaiting Pickup"),"Open item",IF($K8="Check","Check after-hours",IF($J8&gt;=Assumptions!$B$8,"Check late follow-up",IF($J8&gt;Assumptions!$B$3,"Late logged","No review")))))))))</f>
        <v/>
      </c>
    </row>
    <row r="9">
      <c r="A9" s="17" t="inlineStr">
        <is>
          <t>FIC-PU-0005</t>
        </is>
      </c>
      <c r="B9" s="32" t="n">
        <v>46270</v>
      </c>
      <c r="C9" s="17" t="inlineStr">
        <is>
          <t>FIC-C005</t>
        </is>
      </c>
      <c r="D9" s="17" t="inlineStr">
        <is>
          <t>Juniper</t>
        </is>
      </c>
      <c r="E9" s="17" t="inlineStr">
        <is>
          <t>Daycare</t>
        </is>
      </c>
      <c r="F9" s="19" t="inlineStr">
        <is>
          <t>Fictional Team Maple</t>
        </is>
      </c>
      <c r="G9" s="33" t="n">
        <v>46270.77083333334</v>
      </c>
      <c r="H9" s="33" t="n">
        <v>46270.79513888889</v>
      </c>
      <c r="I9" s="19" t="inlineStr">
        <is>
          <t>Picked Up</t>
        </is>
      </c>
      <c r="J9" s="21">
        <f>IF(OR($A9="",$G9="",$H9="",$I9&lt;&gt;"Picked Up"),"",IFERROR(MAX(0,ROUND(($H9-$G9)*1440,0)),""))</f>
        <v/>
      </c>
      <c r="K9" s="10">
        <f>IF(OR($A9="",$G9="",$H9="",$I9&lt;&gt;"Picked Up"),"",IFERROR(IF($H9&gt;INT($G9)+Assumptions!$B$4,"Check","No"),""))</f>
        <v/>
      </c>
      <c r="L9" s="21">
        <f>IF(OR($A9="",$J9=""),"",IF($J9&lt;=Assumptions!$B$3,0,IFERROR(ROUNDUP(($J9-Assumptions!$B$3)/Assumptions!$B$5,0),"")))</f>
        <v/>
      </c>
      <c r="M9" s="34">
        <f>IF(OR($A9="",$L9=""),"",IFERROR($L9*Assumptions!$B$6+IF($K9="Check",Assumptions!$B$7,0),""))</f>
        <v/>
      </c>
      <c r="N9" s="19" t="inlineStr">
        <is>
          <t>Moved to staffed area</t>
        </is>
      </c>
      <c r="O9" s="19" t="inlineStr">
        <is>
          <t>Fictional after-hours handling example.</t>
        </is>
      </c>
      <c r="P9" s="3">
        <f>IF($A9="","",IF(AND($B9&lt;&gt;"",$G9&lt;&gt;"",INT($G9)&lt;&gt;$B9),"Check promised date",IF($I9="Canceled","No review",IF(AND($I9="Picked Up",$H9=""),"Check actual time",IF(AND($I9&lt;&gt;"Picked Up",$H9&lt;&gt;""),"Check status",IF(OR($I9="Scheduled",$I9="Awaiting Pickup"),"Open item",IF($K9="Check","Check after-hours",IF($J9&gt;=Assumptions!$B$8,"Check late follow-up",IF($J9&gt;Assumptions!$B$3,"Late logged","No review")))))))))</f>
        <v/>
      </c>
    </row>
    <row r="10">
      <c r="A10" s="17" t="inlineStr">
        <is>
          <t>FIC-PU-0006</t>
        </is>
      </c>
      <c r="B10" s="32" t="n">
        <v>46271</v>
      </c>
      <c r="C10" s="17" t="inlineStr">
        <is>
          <t>FIC-C006</t>
        </is>
      </c>
      <c r="D10" s="17" t="inlineStr">
        <is>
          <t>Biscuit</t>
        </is>
      </c>
      <c r="E10" s="17" t="inlineStr">
        <is>
          <t>Grooming</t>
        </is>
      </c>
      <c r="F10" s="19" t="inlineStr">
        <is>
          <t>Fictional Team Harbor</t>
        </is>
      </c>
      <c r="G10" s="33" t="n">
        <v>46271.76041666666</v>
      </c>
      <c r="H10" s="33" t="n"/>
      <c r="I10" s="19" t="inlineStr">
        <is>
          <t>Awaiting Pickup</t>
        </is>
      </c>
      <c r="J10" s="23">
        <f>IF(OR($A10="",$G10="",$H10="",$I10&lt;&gt;"Picked Up"),"",IFERROR(MAX(0,ROUND(($H10-$G10)*1440,0)),""))</f>
        <v/>
      </c>
      <c r="K10" s="12">
        <f>IF(OR($A10="",$G10="",$H10="",$I10&lt;&gt;"Picked Up"),"",IFERROR(IF($H10&gt;INT($G10)+Assumptions!$B$4,"Check","No"),""))</f>
        <v/>
      </c>
      <c r="L10" s="23">
        <f>IF(OR($A10="",$J10=""),"",IF($J10&lt;=Assumptions!$B$3,0,IFERROR(ROUNDUP(($J10-Assumptions!$B$3)/Assumptions!$B$5,0),"")))</f>
        <v/>
      </c>
      <c r="M10" s="35">
        <f>IF(OR($A10="",$L10=""),"",IFERROR($L10*Assumptions!$B$6+IF($K10="Check",Assumptions!$B$7,0),""))</f>
        <v/>
      </c>
      <c r="N10" s="19" t="inlineStr">
        <is>
          <t>Pickup contact called</t>
        </is>
      </c>
      <c r="O10" s="19" t="inlineStr">
        <is>
          <t>Fictional open item awaiting an actual pickup time.</t>
        </is>
      </c>
      <c r="P10" s="6">
        <f>IF($A10="","",IF(AND($B10&lt;&gt;"",$G10&lt;&gt;"",INT($G10)&lt;&gt;$B10),"Check promised date",IF($I10="Canceled","No review",IF(AND($I10="Picked Up",$H10=""),"Check actual time",IF(AND($I10&lt;&gt;"Picked Up",$H10&lt;&gt;""),"Check status",IF(OR($I10="Scheduled",$I10="Awaiting Pickup"),"Open item",IF($K10="Check","Check after-hours",IF($J10&gt;=Assumptions!$B$8,"Check late follow-up",IF($J10&gt;Assumptions!$B$3,"Late logged","No review")))))))))</f>
        <v/>
      </c>
    </row>
    <row r="11">
      <c r="A11" s="17" t="inlineStr">
        <is>
          <t>FIC-PU-0007</t>
        </is>
      </c>
      <c r="B11" s="32" t="n">
        <v>46272</v>
      </c>
      <c r="C11" s="17" t="inlineStr">
        <is>
          <t>FIC-C007</t>
        </is>
      </c>
      <c r="D11" s="17" t="inlineStr">
        <is>
          <t>Orbit</t>
        </is>
      </c>
      <c r="E11" s="17" t="inlineStr">
        <is>
          <t>Daycare</t>
        </is>
      </c>
      <c r="F11" s="19" t="inlineStr">
        <is>
          <t>Unassigned</t>
        </is>
      </c>
      <c r="G11" s="33" t="n">
        <v>46272.72916666666</v>
      </c>
      <c r="H11" s="33" t="n"/>
      <c r="I11" s="19" t="inlineStr">
        <is>
          <t>Canceled</t>
        </is>
      </c>
      <c r="J11" s="21">
        <f>IF(OR($A11="",$G11="",$H11="",$I11&lt;&gt;"Picked Up"),"",IFERROR(MAX(0,ROUND(($H11-$G11)*1440,0)),""))</f>
        <v/>
      </c>
      <c r="K11" s="10">
        <f>IF(OR($A11="",$G11="",$H11="",$I11&lt;&gt;"Picked Up"),"",IFERROR(IF($H11&gt;INT($G11)+Assumptions!$B$4,"Check","No"),""))</f>
        <v/>
      </c>
      <c r="L11" s="21">
        <f>IF(OR($A11="",$J11=""),"",IF($J11&lt;=Assumptions!$B$3,0,IFERROR(ROUNDUP(($J11-Assumptions!$B$3)/Assumptions!$B$5,0),"")))</f>
        <v/>
      </c>
      <c r="M11" s="34">
        <f>IF(OR($A11="",$L11=""),"",IFERROR($L11*Assumptions!$B$6+IF($K11="Check",Assumptions!$B$7,0),""))</f>
        <v/>
      </c>
      <c r="N11" s="19" t="inlineStr">
        <is>
          <t>None</t>
        </is>
      </c>
      <c r="O11" s="19" t="inlineStr">
        <is>
          <t>Fictional canceled pickup record.</t>
        </is>
      </c>
      <c r="P11" s="3">
        <f>IF($A11="","",IF(AND($B11&lt;&gt;"",$G11&lt;&gt;"",INT($G11)&lt;&gt;$B11),"Check promised date",IF($I11="Canceled","No review",IF(AND($I11="Picked Up",$H11=""),"Check actual time",IF(AND($I11&lt;&gt;"Picked Up",$H11&lt;&gt;""),"Check status",IF(OR($I11="Scheduled",$I11="Awaiting Pickup"),"Open item",IF($K11="Check","Check after-hours",IF($J11&gt;=Assumptions!$B$8,"Check late follow-up",IF($J11&gt;Assumptions!$B$3,"Late logged","No review")))))))))</f>
        <v/>
      </c>
    </row>
    <row r="12">
      <c r="A12" s="17" t="inlineStr">
        <is>
          <t>FIC-PU-0008</t>
        </is>
      </c>
      <c r="B12" s="32" t="n">
        <v>46273</v>
      </c>
      <c r="C12" s="17" t="inlineStr">
        <is>
          <t>FIC-C008</t>
        </is>
      </c>
      <c r="D12" s="17" t="inlineStr">
        <is>
          <t>Tango</t>
        </is>
      </c>
      <c r="E12" s="17" t="inlineStr">
        <is>
          <t>Boarding</t>
        </is>
      </c>
      <c r="F12" s="19" t="inlineStr">
        <is>
          <t>Fictional Team Cedar</t>
        </is>
      </c>
      <c r="G12" s="33" t="n">
        <v>46273.75</v>
      </c>
      <c r="H12" s="33" t="n">
        <v>46273.77083333334</v>
      </c>
      <c r="I12" s="19" t="inlineStr">
        <is>
          <t>Picked Up</t>
        </is>
      </c>
      <c r="J12" s="23">
        <f>IF(OR($A12="",$G12="",$H12="",$I12&lt;&gt;"Picked Up"),"",IFERROR(MAX(0,ROUND(($H12-$G12)*1440,0)),""))</f>
        <v/>
      </c>
      <c r="K12" s="12">
        <f>IF(OR($A12="",$G12="",$H12="",$I12&lt;&gt;"Picked Up"),"",IFERROR(IF($H12&gt;INT($G12)+Assumptions!$B$4,"Check","No"),""))</f>
        <v/>
      </c>
      <c r="L12" s="23">
        <f>IF(OR($A12="",$J12=""),"",IF($J12&lt;=Assumptions!$B$3,0,IFERROR(ROUNDUP(($J12-Assumptions!$B$3)/Assumptions!$B$5,0),"")))</f>
        <v/>
      </c>
      <c r="M12" s="35">
        <f>IF(OR($A12="",$L12=""),"",IFERROR($L12*Assumptions!$B$6+IF($K12="Check",Assumptions!$B$7,0),""))</f>
        <v/>
      </c>
      <c r="N12" s="19" t="inlineStr">
        <is>
          <t>Manager review</t>
        </is>
      </c>
      <c r="O12" s="19" t="inlineStr">
        <is>
          <t>Fictional sample at the follow-up threshold.</t>
        </is>
      </c>
      <c r="P12" s="6">
        <f>IF($A12="","",IF(AND($B12&lt;&gt;"",$G12&lt;&gt;"",INT($G12)&lt;&gt;$B12),"Check promised date",IF($I12="Canceled","No review",IF(AND($I12="Picked Up",$H12=""),"Check actual time",IF(AND($I12&lt;&gt;"Picked Up",$H12&lt;&gt;""),"Check status",IF(OR($I12="Scheduled",$I12="Awaiting Pickup"),"Open item",IF($K12="Check","Check after-hours",IF($J12&gt;=Assumptions!$B$8,"Check late follow-up",IF($J12&gt;Assumptions!$B$3,"Late logged","No review")))))))))</f>
        <v/>
      </c>
    </row>
    <row r="13">
      <c r="A13" s="17" t="inlineStr">
        <is>
          <t>FIC-PU-0009</t>
        </is>
      </c>
      <c r="B13" s="32" t="n">
        <v>46274</v>
      </c>
      <c r="C13" s="17" t="inlineStr">
        <is>
          <t>FIC-C009</t>
        </is>
      </c>
      <c r="D13" s="17" t="inlineStr">
        <is>
          <t>Waffles</t>
        </is>
      </c>
      <c r="E13" s="17" t="inlineStr">
        <is>
          <t>Grooming</t>
        </is>
      </c>
      <c r="F13" s="19" t="inlineStr">
        <is>
          <t>Fictional Team Maple</t>
        </is>
      </c>
      <c r="G13" s="33" t="n">
        <v>46274.77083333334</v>
      </c>
      <c r="H13" s="33" t="n">
        <v>46274.79166666666</v>
      </c>
      <c r="I13" s="19" t="inlineStr">
        <is>
          <t>Picked Up</t>
        </is>
      </c>
      <c r="J13" s="21">
        <f>IF(OR($A13="",$G13="",$H13="",$I13&lt;&gt;"Picked Up"),"",IFERROR(MAX(0,ROUND(($H13-$G13)*1440,0)),""))</f>
        <v/>
      </c>
      <c r="K13" s="10">
        <f>IF(OR($A13="",$G13="",$H13="",$I13&lt;&gt;"Picked Up"),"",IFERROR(IF($H13&gt;INT($G13)+Assumptions!$B$4,"Check","No"),""))</f>
        <v/>
      </c>
      <c r="L13" s="21">
        <f>IF(OR($A13="",$J13=""),"",IF($J13&lt;=Assumptions!$B$3,0,IFERROR(ROUNDUP(($J13-Assumptions!$B$3)/Assumptions!$B$5,0),"")))</f>
        <v/>
      </c>
      <c r="M13" s="34">
        <f>IF(OR($A13="",$L13=""),"",IFERROR($L13*Assumptions!$B$6+IF($K13="Check",Assumptions!$B$7,0),""))</f>
        <v/>
      </c>
      <c r="N13" s="19" t="inlineStr">
        <is>
          <t>Pickup contact called</t>
        </is>
      </c>
      <c r="O13" s="19" t="inlineStr">
        <is>
          <t>Fictional sample exactly at the closing-time boundary.</t>
        </is>
      </c>
      <c r="P13" s="3">
        <f>IF($A13="","",IF(AND($B13&lt;&gt;"",$G13&lt;&gt;"",INT($G13)&lt;&gt;$B13),"Check promised date",IF($I13="Canceled","No review",IF(AND($I13="Picked Up",$H13=""),"Check actual time",IF(AND($I13&lt;&gt;"Picked Up",$H13&lt;&gt;""),"Check status",IF(OR($I13="Scheduled",$I13="Awaiting Pickup"),"Open item",IF($K13="Check","Check after-hours",IF($J13&gt;=Assumptions!$B$8,"Check late follow-up",IF($J13&gt;Assumptions!$B$3,"Late logged","No review")))))))))</f>
        <v/>
      </c>
    </row>
    <row r="14">
      <c r="A14" s="17" t="inlineStr">
        <is>
          <t>FIC-PU-0010</t>
        </is>
      </c>
      <c r="B14" s="32" t="n">
        <v>46275</v>
      </c>
      <c r="C14" s="17" t="inlineStr">
        <is>
          <t>FIC-C010</t>
        </is>
      </c>
      <c r="D14" s="17" t="inlineStr">
        <is>
          <t>Sprout</t>
        </is>
      </c>
      <c r="E14" s="17" t="inlineStr">
        <is>
          <t>Daycare</t>
        </is>
      </c>
      <c r="F14" s="19" t="inlineStr">
        <is>
          <t>Fictional Team Harbor</t>
        </is>
      </c>
      <c r="G14" s="33" t="n">
        <v>46275.77083333334</v>
      </c>
      <c r="H14" s="33" t="n">
        <v>46275.79236111111</v>
      </c>
      <c r="I14" s="19" t="inlineStr">
        <is>
          <t>Picked Up</t>
        </is>
      </c>
      <c r="J14" s="23">
        <f>IF(OR($A14="",$G14="",$H14="",$I14&lt;&gt;"Picked Up"),"",IFERROR(MAX(0,ROUND(($H14-$G14)*1440,0)),""))</f>
        <v/>
      </c>
      <c r="K14" s="12">
        <f>IF(OR($A14="",$G14="",$H14="",$I14&lt;&gt;"Picked Up"),"",IFERROR(IF($H14&gt;INT($G14)+Assumptions!$B$4,"Check","No"),""))</f>
        <v/>
      </c>
      <c r="L14" s="23">
        <f>IF(OR($A14="",$J14=""),"",IF($J14&lt;=Assumptions!$B$3,0,IFERROR(ROUNDUP(($J14-Assumptions!$B$3)/Assumptions!$B$5,0),"")))</f>
        <v/>
      </c>
      <c r="M14" s="35">
        <f>IF(OR($A14="",$L14=""),"",IFERROR($L14*Assumptions!$B$6+IF($K14="Check",Assumptions!$B$7,0),""))</f>
        <v/>
      </c>
      <c r="N14" s="19" t="inlineStr">
        <is>
          <t>Manager review</t>
        </is>
      </c>
      <c r="O14" s="19" t="inlineStr">
        <is>
          <t>Fictional sample one minute after the closing-time boundary.</t>
        </is>
      </c>
      <c r="P14" s="6">
        <f>IF($A14="","",IF(AND($B14&lt;&gt;"",$G14&lt;&gt;"",INT($G14)&lt;&gt;$B14),"Check promised date",IF($I14="Canceled","No review",IF(AND($I14="Picked Up",$H14=""),"Check actual time",IF(AND($I14&lt;&gt;"Picked Up",$H14&lt;&gt;""),"Check status",IF(OR($I14="Scheduled",$I14="Awaiting Pickup"),"Open item",IF($K14="Check","Check after-hours",IF($J14&gt;=Assumptions!$B$8,"Check late follow-up",IF($J14&gt;Assumptions!$B$3,"Late logged","No review")))))))))</f>
        <v/>
      </c>
    </row>
    <row r="15">
      <c r="A15" s="17" t="n"/>
      <c r="B15" s="32" t="n"/>
      <c r="C15" s="17" t="n"/>
      <c r="D15" s="17" t="n"/>
      <c r="E15" s="17" t="n"/>
      <c r="F15" s="19" t="n"/>
      <c r="G15" s="33" t="n"/>
      <c r="H15" s="33" t="n"/>
      <c r="I15" s="19" t="n"/>
      <c r="J15" s="21">
        <f>IF(OR($A15="",$G15="",$H15="",$I15&lt;&gt;"Picked Up"),"",IFERROR(MAX(0,ROUND(($H15-$G15)*1440,0)),""))</f>
        <v/>
      </c>
      <c r="K15" s="10">
        <f>IF(OR($A15="",$G15="",$H15="",$I15&lt;&gt;"Picked Up"),"",IFERROR(IF($H15&gt;INT($G15)+Assumptions!$B$4,"Check","No"),""))</f>
        <v/>
      </c>
      <c r="L15" s="21">
        <f>IF(OR($A15="",$J15=""),"",IF($J15&lt;=Assumptions!$B$3,0,IFERROR(ROUNDUP(($J15-Assumptions!$B$3)/Assumptions!$B$5,0),"")))</f>
        <v/>
      </c>
      <c r="M15" s="34">
        <f>IF(OR($A15="",$L15=""),"",IFERROR($L15*Assumptions!$B$6+IF($K15="Check",Assumptions!$B$7,0),""))</f>
        <v/>
      </c>
      <c r="N15" s="19" t="n"/>
      <c r="O15" s="19" t="n"/>
      <c r="P15" s="3">
        <f>IF($A15="","",IF(AND($B15&lt;&gt;"",$G15&lt;&gt;"",INT($G15)&lt;&gt;$B15),"Check promised date",IF($I15="Canceled","No review",IF(AND($I15="Picked Up",$H15=""),"Check actual time",IF(AND($I15&lt;&gt;"Picked Up",$H15&lt;&gt;""),"Check status",IF(OR($I15="Scheduled",$I15="Awaiting Pickup"),"Open item",IF($K15="Check","Check after-hours",IF($J15&gt;=Assumptions!$B$8,"Check late follow-up",IF($J15&gt;Assumptions!$B$3,"Late logged","No review")))))))))</f>
        <v/>
      </c>
    </row>
    <row r="16">
      <c r="A16" s="17" t="n"/>
      <c r="B16" s="32" t="n"/>
      <c r="C16" s="17" t="n"/>
      <c r="D16" s="17" t="n"/>
      <c r="E16" s="17" t="n"/>
      <c r="F16" s="19" t="n"/>
      <c r="G16" s="33" t="n"/>
      <c r="H16" s="33" t="n"/>
      <c r="I16" s="19" t="n"/>
      <c r="J16" s="23">
        <f>IF(OR($A16="",$G16="",$H16="",$I16&lt;&gt;"Picked Up"),"",IFERROR(MAX(0,ROUND(($H16-$G16)*1440,0)),""))</f>
        <v/>
      </c>
      <c r="K16" s="12">
        <f>IF(OR($A16="",$G16="",$H16="",$I16&lt;&gt;"Picked Up"),"",IFERROR(IF($H16&gt;INT($G16)+Assumptions!$B$4,"Check","No"),""))</f>
        <v/>
      </c>
      <c r="L16" s="23">
        <f>IF(OR($A16="",$J16=""),"",IF($J16&lt;=Assumptions!$B$3,0,IFERROR(ROUNDUP(($J16-Assumptions!$B$3)/Assumptions!$B$5,0),"")))</f>
        <v/>
      </c>
      <c r="M16" s="35">
        <f>IF(OR($A16="",$L16=""),"",IFERROR($L16*Assumptions!$B$6+IF($K16="Check",Assumptions!$B$7,0),""))</f>
        <v/>
      </c>
      <c r="N16" s="19" t="n"/>
      <c r="O16" s="19" t="n"/>
      <c r="P16" s="6">
        <f>IF($A16="","",IF(AND($B16&lt;&gt;"",$G16&lt;&gt;"",INT($G16)&lt;&gt;$B16),"Check promised date",IF($I16="Canceled","No review",IF(AND($I16="Picked Up",$H16=""),"Check actual time",IF(AND($I16&lt;&gt;"Picked Up",$H16&lt;&gt;""),"Check status",IF(OR($I16="Scheduled",$I16="Awaiting Pickup"),"Open item",IF($K16="Check","Check after-hours",IF($J16&gt;=Assumptions!$B$8,"Check late follow-up",IF($J16&gt;Assumptions!$B$3,"Late logged","No review")))))))))</f>
        <v/>
      </c>
    </row>
    <row r="17">
      <c r="A17" s="17" t="n"/>
      <c r="B17" s="32" t="n"/>
      <c r="C17" s="17" t="n"/>
      <c r="D17" s="17" t="n"/>
      <c r="E17" s="17" t="n"/>
      <c r="F17" s="19" t="n"/>
      <c r="G17" s="33" t="n"/>
      <c r="H17" s="33" t="n"/>
      <c r="I17" s="19" t="n"/>
      <c r="J17" s="21">
        <f>IF(OR($A17="",$G17="",$H17="",$I17&lt;&gt;"Picked Up"),"",IFERROR(MAX(0,ROUND(($H17-$G17)*1440,0)),""))</f>
        <v/>
      </c>
      <c r="K17" s="10">
        <f>IF(OR($A17="",$G17="",$H17="",$I17&lt;&gt;"Picked Up"),"",IFERROR(IF($H17&gt;INT($G17)+Assumptions!$B$4,"Check","No"),""))</f>
        <v/>
      </c>
      <c r="L17" s="21">
        <f>IF(OR($A17="",$J17=""),"",IF($J17&lt;=Assumptions!$B$3,0,IFERROR(ROUNDUP(($J17-Assumptions!$B$3)/Assumptions!$B$5,0),"")))</f>
        <v/>
      </c>
      <c r="M17" s="34">
        <f>IF(OR($A17="",$L17=""),"",IFERROR($L17*Assumptions!$B$6+IF($K17="Check",Assumptions!$B$7,0),""))</f>
        <v/>
      </c>
      <c r="N17" s="19" t="n"/>
      <c r="O17" s="19" t="n"/>
      <c r="P17" s="3">
        <f>IF($A17="","",IF(AND($B17&lt;&gt;"",$G17&lt;&gt;"",INT($G17)&lt;&gt;$B17),"Check promised date",IF($I17="Canceled","No review",IF(AND($I17="Picked Up",$H17=""),"Check actual time",IF(AND($I17&lt;&gt;"Picked Up",$H17&lt;&gt;""),"Check status",IF(OR($I17="Scheduled",$I17="Awaiting Pickup"),"Open item",IF($K17="Check","Check after-hours",IF($J17&gt;=Assumptions!$B$8,"Check late follow-up",IF($J17&gt;Assumptions!$B$3,"Late logged","No review")))))))))</f>
        <v/>
      </c>
    </row>
    <row r="18">
      <c r="A18" s="17" t="n"/>
      <c r="B18" s="32" t="n"/>
      <c r="C18" s="17" t="n"/>
      <c r="D18" s="17" t="n"/>
      <c r="E18" s="17" t="n"/>
      <c r="F18" s="19" t="n"/>
      <c r="G18" s="33" t="n"/>
      <c r="H18" s="33" t="n"/>
      <c r="I18" s="19" t="n"/>
      <c r="J18" s="23">
        <f>IF(OR($A18="",$G18="",$H18="",$I18&lt;&gt;"Picked Up"),"",IFERROR(MAX(0,ROUND(($H18-$G18)*1440,0)),""))</f>
        <v/>
      </c>
      <c r="K18" s="12">
        <f>IF(OR($A18="",$G18="",$H18="",$I18&lt;&gt;"Picked Up"),"",IFERROR(IF($H18&gt;INT($G18)+Assumptions!$B$4,"Check","No"),""))</f>
        <v/>
      </c>
      <c r="L18" s="23">
        <f>IF(OR($A18="",$J18=""),"",IF($J18&lt;=Assumptions!$B$3,0,IFERROR(ROUNDUP(($J18-Assumptions!$B$3)/Assumptions!$B$5,0),"")))</f>
        <v/>
      </c>
      <c r="M18" s="35">
        <f>IF(OR($A18="",$L18=""),"",IFERROR($L18*Assumptions!$B$6+IF($K18="Check",Assumptions!$B$7,0),""))</f>
        <v/>
      </c>
      <c r="N18" s="19" t="n"/>
      <c r="O18" s="19" t="n"/>
      <c r="P18" s="6">
        <f>IF($A18="","",IF(AND($B18&lt;&gt;"",$G18&lt;&gt;"",INT($G18)&lt;&gt;$B18),"Check promised date",IF($I18="Canceled","No review",IF(AND($I18="Picked Up",$H18=""),"Check actual time",IF(AND($I18&lt;&gt;"Picked Up",$H18&lt;&gt;""),"Check status",IF(OR($I18="Scheduled",$I18="Awaiting Pickup"),"Open item",IF($K18="Check","Check after-hours",IF($J18&gt;=Assumptions!$B$8,"Check late follow-up",IF($J18&gt;Assumptions!$B$3,"Late logged","No review")))))))))</f>
        <v/>
      </c>
    </row>
    <row r="19">
      <c r="A19" s="17" t="n"/>
      <c r="B19" s="32" t="n"/>
      <c r="C19" s="17" t="n"/>
      <c r="D19" s="17" t="n"/>
      <c r="E19" s="17" t="n"/>
      <c r="F19" s="19" t="n"/>
      <c r="G19" s="33" t="n"/>
      <c r="H19" s="33" t="n"/>
      <c r="I19" s="19" t="n"/>
      <c r="J19" s="21">
        <f>IF(OR($A19="",$G19="",$H19="",$I19&lt;&gt;"Picked Up"),"",IFERROR(MAX(0,ROUND(($H19-$G19)*1440,0)),""))</f>
        <v/>
      </c>
      <c r="K19" s="10">
        <f>IF(OR($A19="",$G19="",$H19="",$I19&lt;&gt;"Picked Up"),"",IFERROR(IF($H19&gt;INT($G19)+Assumptions!$B$4,"Check","No"),""))</f>
        <v/>
      </c>
      <c r="L19" s="21">
        <f>IF(OR($A19="",$J19=""),"",IF($J19&lt;=Assumptions!$B$3,0,IFERROR(ROUNDUP(($J19-Assumptions!$B$3)/Assumptions!$B$5,0),"")))</f>
        <v/>
      </c>
      <c r="M19" s="34">
        <f>IF(OR($A19="",$L19=""),"",IFERROR($L19*Assumptions!$B$6+IF($K19="Check",Assumptions!$B$7,0),""))</f>
        <v/>
      </c>
      <c r="N19" s="19" t="n"/>
      <c r="O19" s="19" t="n"/>
      <c r="P19" s="3">
        <f>IF($A19="","",IF(AND($B19&lt;&gt;"",$G19&lt;&gt;"",INT($G19)&lt;&gt;$B19),"Check promised date",IF($I19="Canceled","No review",IF(AND($I19="Picked Up",$H19=""),"Check actual time",IF(AND($I19&lt;&gt;"Picked Up",$H19&lt;&gt;""),"Check status",IF(OR($I19="Scheduled",$I19="Awaiting Pickup"),"Open item",IF($K19="Check","Check after-hours",IF($J19&gt;=Assumptions!$B$8,"Check late follow-up",IF($J19&gt;Assumptions!$B$3,"Late logged","No review")))))))))</f>
        <v/>
      </c>
    </row>
    <row r="20">
      <c r="A20" s="17" t="n"/>
      <c r="B20" s="32" t="n"/>
      <c r="C20" s="17" t="n"/>
      <c r="D20" s="17" t="n"/>
      <c r="E20" s="17" t="n"/>
      <c r="F20" s="19" t="n"/>
      <c r="G20" s="33" t="n"/>
      <c r="H20" s="33" t="n"/>
      <c r="I20" s="19" t="n"/>
      <c r="J20" s="23">
        <f>IF(OR($A20="",$G20="",$H20="",$I20&lt;&gt;"Picked Up"),"",IFERROR(MAX(0,ROUND(($H20-$G20)*1440,0)),""))</f>
        <v/>
      </c>
      <c r="K20" s="12">
        <f>IF(OR($A20="",$G20="",$H20="",$I20&lt;&gt;"Picked Up"),"",IFERROR(IF($H20&gt;INT($G20)+Assumptions!$B$4,"Check","No"),""))</f>
        <v/>
      </c>
      <c r="L20" s="23">
        <f>IF(OR($A20="",$J20=""),"",IF($J20&lt;=Assumptions!$B$3,0,IFERROR(ROUNDUP(($J20-Assumptions!$B$3)/Assumptions!$B$5,0),"")))</f>
        <v/>
      </c>
      <c r="M20" s="35">
        <f>IF(OR($A20="",$L20=""),"",IFERROR($L20*Assumptions!$B$6+IF($K20="Check",Assumptions!$B$7,0),""))</f>
        <v/>
      </c>
      <c r="N20" s="19" t="n"/>
      <c r="O20" s="19" t="n"/>
      <c r="P20" s="6">
        <f>IF($A20="","",IF(AND($B20&lt;&gt;"",$G20&lt;&gt;"",INT($G20)&lt;&gt;$B20),"Check promised date",IF($I20="Canceled","No review",IF(AND($I20="Picked Up",$H20=""),"Check actual time",IF(AND($I20&lt;&gt;"Picked Up",$H20&lt;&gt;""),"Check status",IF(OR($I20="Scheduled",$I20="Awaiting Pickup"),"Open item",IF($K20="Check","Check after-hours",IF($J20&gt;=Assumptions!$B$8,"Check late follow-up",IF($J20&gt;Assumptions!$B$3,"Late logged","No review")))))))))</f>
        <v/>
      </c>
    </row>
    <row r="21">
      <c r="A21" s="17" t="n"/>
      <c r="B21" s="32" t="n"/>
      <c r="C21" s="17" t="n"/>
      <c r="D21" s="17" t="n"/>
      <c r="E21" s="17" t="n"/>
      <c r="F21" s="19" t="n"/>
      <c r="G21" s="33" t="n"/>
      <c r="H21" s="33" t="n"/>
      <c r="I21" s="19" t="n"/>
      <c r="J21" s="21">
        <f>IF(OR($A21="",$G21="",$H21="",$I21&lt;&gt;"Picked Up"),"",IFERROR(MAX(0,ROUND(($H21-$G21)*1440,0)),""))</f>
        <v/>
      </c>
      <c r="K21" s="10">
        <f>IF(OR($A21="",$G21="",$H21="",$I21&lt;&gt;"Picked Up"),"",IFERROR(IF($H21&gt;INT($G21)+Assumptions!$B$4,"Check","No"),""))</f>
        <v/>
      </c>
      <c r="L21" s="21">
        <f>IF(OR($A21="",$J21=""),"",IF($J21&lt;=Assumptions!$B$3,0,IFERROR(ROUNDUP(($J21-Assumptions!$B$3)/Assumptions!$B$5,0),"")))</f>
        <v/>
      </c>
      <c r="M21" s="34">
        <f>IF(OR($A21="",$L21=""),"",IFERROR($L21*Assumptions!$B$6+IF($K21="Check",Assumptions!$B$7,0),""))</f>
        <v/>
      </c>
      <c r="N21" s="19" t="n"/>
      <c r="O21" s="19" t="n"/>
      <c r="P21" s="3">
        <f>IF($A21="","",IF(AND($B21&lt;&gt;"",$G21&lt;&gt;"",INT($G21)&lt;&gt;$B21),"Check promised date",IF($I21="Canceled","No review",IF(AND($I21="Picked Up",$H21=""),"Check actual time",IF(AND($I21&lt;&gt;"Picked Up",$H21&lt;&gt;""),"Check status",IF(OR($I21="Scheduled",$I21="Awaiting Pickup"),"Open item",IF($K21="Check","Check after-hours",IF($J21&gt;=Assumptions!$B$8,"Check late follow-up",IF($J21&gt;Assumptions!$B$3,"Late logged","No review")))))))))</f>
        <v/>
      </c>
    </row>
    <row r="22">
      <c r="A22" s="17" t="n"/>
      <c r="B22" s="32" t="n"/>
      <c r="C22" s="17" t="n"/>
      <c r="D22" s="17" t="n"/>
      <c r="E22" s="17" t="n"/>
      <c r="F22" s="19" t="n"/>
      <c r="G22" s="33" t="n"/>
      <c r="H22" s="33" t="n"/>
      <c r="I22" s="19" t="n"/>
      <c r="J22" s="23">
        <f>IF(OR($A22="",$G22="",$H22="",$I22&lt;&gt;"Picked Up"),"",IFERROR(MAX(0,ROUND(($H22-$G22)*1440,0)),""))</f>
        <v/>
      </c>
      <c r="K22" s="12">
        <f>IF(OR($A22="",$G22="",$H22="",$I22&lt;&gt;"Picked Up"),"",IFERROR(IF($H22&gt;INT($G22)+Assumptions!$B$4,"Check","No"),""))</f>
        <v/>
      </c>
      <c r="L22" s="23">
        <f>IF(OR($A22="",$J22=""),"",IF($J22&lt;=Assumptions!$B$3,0,IFERROR(ROUNDUP(($J22-Assumptions!$B$3)/Assumptions!$B$5,0),"")))</f>
        <v/>
      </c>
      <c r="M22" s="35">
        <f>IF(OR($A22="",$L22=""),"",IFERROR($L22*Assumptions!$B$6+IF($K22="Check",Assumptions!$B$7,0),""))</f>
        <v/>
      </c>
      <c r="N22" s="19" t="n"/>
      <c r="O22" s="19" t="n"/>
      <c r="P22" s="6">
        <f>IF($A22="","",IF(AND($B22&lt;&gt;"",$G22&lt;&gt;"",INT($G22)&lt;&gt;$B22),"Check promised date",IF($I22="Canceled","No review",IF(AND($I22="Picked Up",$H22=""),"Check actual time",IF(AND($I22&lt;&gt;"Picked Up",$H22&lt;&gt;""),"Check status",IF(OR($I22="Scheduled",$I22="Awaiting Pickup"),"Open item",IF($K22="Check","Check after-hours",IF($J22&gt;=Assumptions!$B$8,"Check late follow-up",IF($J22&gt;Assumptions!$B$3,"Late logged","No review")))))))))</f>
        <v/>
      </c>
    </row>
    <row r="23">
      <c r="A23" s="17" t="n"/>
      <c r="B23" s="32" t="n"/>
      <c r="C23" s="17" t="n"/>
      <c r="D23" s="17" t="n"/>
      <c r="E23" s="17" t="n"/>
      <c r="F23" s="19" t="n"/>
      <c r="G23" s="33" t="n"/>
      <c r="H23" s="33" t="n"/>
      <c r="I23" s="19" t="n"/>
      <c r="J23" s="21">
        <f>IF(OR($A23="",$G23="",$H23="",$I23&lt;&gt;"Picked Up"),"",IFERROR(MAX(0,ROUND(($H23-$G23)*1440,0)),""))</f>
        <v/>
      </c>
      <c r="K23" s="10">
        <f>IF(OR($A23="",$G23="",$H23="",$I23&lt;&gt;"Picked Up"),"",IFERROR(IF($H23&gt;INT($G23)+Assumptions!$B$4,"Check","No"),""))</f>
        <v/>
      </c>
      <c r="L23" s="21">
        <f>IF(OR($A23="",$J23=""),"",IF($J23&lt;=Assumptions!$B$3,0,IFERROR(ROUNDUP(($J23-Assumptions!$B$3)/Assumptions!$B$5,0),"")))</f>
        <v/>
      </c>
      <c r="M23" s="34">
        <f>IF(OR($A23="",$L23=""),"",IFERROR($L23*Assumptions!$B$6+IF($K23="Check",Assumptions!$B$7,0),""))</f>
        <v/>
      </c>
      <c r="N23" s="19" t="n"/>
      <c r="O23" s="19" t="n"/>
      <c r="P23" s="3">
        <f>IF($A23="","",IF(AND($B23&lt;&gt;"",$G23&lt;&gt;"",INT($G23)&lt;&gt;$B23),"Check promised date",IF($I23="Canceled","No review",IF(AND($I23="Picked Up",$H23=""),"Check actual time",IF(AND($I23&lt;&gt;"Picked Up",$H23&lt;&gt;""),"Check status",IF(OR($I23="Scheduled",$I23="Awaiting Pickup"),"Open item",IF($K23="Check","Check after-hours",IF($J23&gt;=Assumptions!$B$8,"Check late follow-up",IF($J23&gt;Assumptions!$B$3,"Late logged","No review")))))))))</f>
        <v/>
      </c>
    </row>
    <row r="24">
      <c r="A24" s="17" t="n"/>
      <c r="B24" s="32" t="n"/>
      <c r="C24" s="17" t="n"/>
      <c r="D24" s="17" t="n"/>
      <c r="E24" s="17" t="n"/>
      <c r="F24" s="19" t="n"/>
      <c r="G24" s="33" t="n"/>
      <c r="H24" s="33" t="n"/>
      <c r="I24" s="19" t="n"/>
      <c r="J24" s="23">
        <f>IF(OR($A24="",$G24="",$H24="",$I24&lt;&gt;"Picked Up"),"",IFERROR(MAX(0,ROUND(($H24-$G24)*1440,0)),""))</f>
        <v/>
      </c>
      <c r="K24" s="12">
        <f>IF(OR($A24="",$G24="",$H24="",$I24&lt;&gt;"Picked Up"),"",IFERROR(IF($H24&gt;INT($G24)+Assumptions!$B$4,"Check","No"),""))</f>
        <v/>
      </c>
      <c r="L24" s="23">
        <f>IF(OR($A24="",$J24=""),"",IF($J24&lt;=Assumptions!$B$3,0,IFERROR(ROUNDUP(($J24-Assumptions!$B$3)/Assumptions!$B$5,0),"")))</f>
        <v/>
      </c>
      <c r="M24" s="35">
        <f>IF(OR($A24="",$L24=""),"",IFERROR($L24*Assumptions!$B$6+IF($K24="Check",Assumptions!$B$7,0),""))</f>
        <v/>
      </c>
      <c r="N24" s="19" t="n"/>
      <c r="O24" s="19" t="n"/>
      <c r="P24" s="6">
        <f>IF($A24="","",IF(AND($B24&lt;&gt;"",$G24&lt;&gt;"",INT($G24)&lt;&gt;$B24),"Check promised date",IF($I24="Canceled","No review",IF(AND($I24="Picked Up",$H24=""),"Check actual time",IF(AND($I24&lt;&gt;"Picked Up",$H24&lt;&gt;""),"Check status",IF(OR($I24="Scheduled",$I24="Awaiting Pickup"),"Open item",IF($K24="Check","Check after-hours",IF($J24&gt;=Assumptions!$B$8,"Check late follow-up",IF($J24&gt;Assumptions!$B$3,"Late logged","No review")))))))))</f>
        <v/>
      </c>
    </row>
    <row r="25">
      <c r="A25" s="17" t="n"/>
      <c r="B25" s="32" t="n"/>
      <c r="C25" s="17" t="n"/>
      <c r="D25" s="17" t="n"/>
      <c r="E25" s="17" t="n"/>
      <c r="F25" s="19" t="n"/>
      <c r="G25" s="33" t="n"/>
      <c r="H25" s="33" t="n"/>
      <c r="I25" s="19" t="n"/>
      <c r="J25" s="21">
        <f>IF(OR($A25="",$G25="",$H25="",$I25&lt;&gt;"Picked Up"),"",IFERROR(MAX(0,ROUND(($H25-$G25)*1440,0)),""))</f>
        <v/>
      </c>
      <c r="K25" s="10">
        <f>IF(OR($A25="",$G25="",$H25="",$I25&lt;&gt;"Picked Up"),"",IFERROR(IF($H25&gt;INT($G25)+Assumptions!$B$4,"Check","No"),""))</f>
        <v/>
      </c>
      <c r="L25" s="21">
        <f>IF(OR($A25="",$J25=""),"",IF($J25&lt;=Assumptions!$B$3,0,IFERROR(ROUNDUP(($J25-Assumptions!$B$3)/Assumptions!$B$5,0),"")))</f>
        <v/>
      </c>
      <c r="M25" s="34">
        <f>IF(OR($A25="",$L25=""),"",IFERROR($L25*Assumptions!$B$6+IF($K25="Check",Assumptions!$B$7,0),""))</f>
        <v/>
      </c>
      <c r="N25" s="19" t="n"/>
      <c r="O25" s="19" t="n"/>
      <c r="P25" s="3">
        <f>IF($A25="","",IF(AND($B25&lt;&gt;"",$G25&lt;&gt;"",INT($G25)&lt;&gt;$B25),"Check promised date",IF($I25="Canceled","No review",IF(AND($I25="Picked Up",$H25=""),"Check actual time",IF(AND($I25&lt;&gt;"Picked Up",$H25&lt;&gt;""),"Check status",IF(OR($I25="Scheduled",$I25="Awaiting Pickup"),"Open item",IF($K25="Check","Check after-hours",IF($J25&gt;=Assumptions!$B$8,"Check late follow-up",IF($J25&gt;Assumptions!$B$3,"Late logged","No review")))))))))</f>
        <v/>
      </c>
    </row>
    <row r="26">
      <c r="A26" s="17" t="n"/>
      <c r="B26" s="32" t="n"/>
      <c r="C26" s="17" t="n"/>
      <c r="D26" s="17" t="n"/>
      <c r="E26" s="17" t="n"/>
      <c r="F26" s="19" t="n"/>
      <c r="G26" s="33" t="n"/>
      <c r="H26" s="33" t="n"/>
      <c r="I26" s="19" t="n"/>
      <c r="J26" s="23">
        <f>IF(OR($A26="",$G26="",$H26="",$I26&lt;&gt;"Picked Up"),"",IFERROR(MAX(0,ROUND(($H26-$G26)*1440,0)),""))</f>
        <v/>
      </c>
      <c r="K26" s="12">
        <f>IF(OR($A26="",$G26="",$H26="",$I26&lt;&gt;"Picked Up"),"",IFERROR(IF($H26&gt;INT($G26)+Assumptions!$B$4,"Check","No"),""))</f>
        <v/>
      </c>
      <c r="L26" s="23">
        <f>IF(OR($A26="",$J26=""),"",IF($J26&lt;=Assumptions!$B$3,0,IFERROR(ROUNDUP(($J26-Assumptions!$B$3)/Assumptions!$B$5,0),"")))</f>
        <v/>
      </c>
      <c r="M26" s="35">
        <f>IF(OR($A26="",$L26=""),"",IFERROR($L26*Assumptions!$B$6+IF($K26="Check",Assumptions!$B$7,0),""))</f>
        <v/>
      </c>
      <c r="N26" s="19" t="n"/>
      <c r="O26" s="19" t="n"/>
      <c r="P26" s="6">
        <f>IF($A26="","",IF(AND($B26&lt;&gt;"",$G26&lt;&gt;"",INT($G26)&lt;&gt;$B26),"Check promised date",IF($I26="Canceled","No review",IF(AND($I26="Picked Up",$H26=""),"Check actual time",IF(AND($I26&lt;&gt;"Picked Up",$H26&lt;&gt;""),"Check status",IF(OR($I26="Scheduled",$I26="Awaiting Pickup"),"Open item",IF($K26="Check","Check after-hours",IF($J26&gt;=Assumptions!$B$8,"Check late follow-up",IF($J26&gt;Assumptions!$B$3,"Late logged","No review")))))))))</f>
        <v/>
      </c>
    </row>
    <row r="27">
      <c r="A27" s="17" t="n"/>
      <c r="B27" s="32" t="n"/>
      <c r="C27" s="17" t="n"/>
      <c r="D27" s="17" t="n"/>
      <c r="E27" s="17" t="n"/>
      <c r="F27" s="19" t="n"/>
      <c r="G27" s="33" t="n"/>
      <c r="H27" s="33" t="n"/>
      <c r="I27" s="19" t="n"/>
      <c r="J27" s="21">
        <f>IF(OR($A27="",$G27="",$H27="",$I27&lt;&gt;"Picked Up"),"",IFERROR(MAX(0,ROUND(($H27-$G27)*1440,0)),""))</f>
        <v/>
      </c>
      <c r="K27" s="10">
        <f>IF(OR($A27="",$G27="",$H27="",$I27&lt;&gt;"Picked Up"),"",IFERROR(IF($H27&gt;INT($G27)+Assumptions!$B$4,"Check","No"),""))</f>
        <v/>
      </c>
      <c r="L27" s="21">
        <f>IF(OR($A27="",$J27=""),"",IF($J27&lt;=Assumptions!$B$3,0,IFERROR(ROUNDUP(($J27-Assumptions!$B$3)/Assumptions!$B$5,0),"")))</f>
        <v/>
      </c>
      <c r="M27" s="34">
        <f>IF(OR($A27="",$L27=""),"",IFERROR($L27*Assumptions!$B$6+IF($K27="Check",Assumptions!$B$7,0),""))</f>
        <v/>
      </c>
      <c r="N27" s="19" t="n"/>
      <c r="O27" s="19" t="n"/>
      <c r="P27" s="3">
        <f>IF($A27="","",IF(AND($B27&lt;&gt;"",$G27&lt;&gt;"",INT($G27)&lt;&gt;$B27),"Check promised date",IF($I27="Canceled","No review",IF(AND($I27="Picked Up",$H27=""),"Check actual time",IF(AND($I27&lt;&gt;"Picked Up",$H27&lt;&gt;""),"Check status",IF(OR($I27="Scheduled",$I27="Awaiting Pickup"),"Open item",IF($K27="Check","Check after-hours",IF($J27&gt;=Assumptions!$B$8,"Check late follow-up",IF($J27&gt;Assumptions!$B$3,"Late logged","No review")))))))))</f>
        <v/>
      </c>
    </row>
    <row r="28">
      <c r="A28" s="17" t="n"/>
      <c r="B28" s="32" t="n"/>
      <c r="C28" s="17" t="n"/>
      <c r="D28" s="17" t="n"/>
      <c r="E28" s="17" t="n"/>
      <c r="F28" s="19" t="n"/>
      <c r="G28" s="33" t="n"/>
      <c r="H28" s="33" t="n"/>
      <c r="I28" s="19" t="n"/>
      <c r="J28" s="23">
        <f>IF(OR($A28="",$G28="",$H28="",$I28&lt;&gt;"Picked Up"),"",IFERROR(MAX(0,ROUND(($H28-$G28)*1440,0)),""))</f>
        <v/>
      </c>
      <c r="K28" s="12">
        <f>IF(OR($A28="",$G28="",$H28="",$I28&lt;&gt;"Picked Up"),"",IFERROR(IF($H28&gt;INT($G28)+Assumptions!$B$4,"Check","No"),""))</f>
        <v/>
      </c>
      <c r="L28" s="23">
        <f>IF(OR($A28="",$J28=""),"",IF($J28&lt;=Assumptions!$B$3,0,IFERROR(ROUNDUP(($J28-Assumptions!$B$3)/Assumptions!$B$5,0),"")))</f>
        <v/>
      </c>
      <c r="M28" s="35">
        <f>IF(OR($A28="",$L28=""),"",IFERROR($L28*Assumptions!$B$6+IF($K28="Check",Assumptions!$B$7,0),""))</f>
        <v/>
      </c>
      <c r="N28" s="19" t="n"/>
      <c r="O28" s="19" t="n"/>
      <c r="P28" s="6">
        <f>IF($A28="","",IF(AND($B28&lt;&gt;"",$G28&lt;&gt;"",INT($G28)&lt;&gt;$B28),"Check promised date",IF($I28="Canceled","No review",IF(AND($I28="Picked Up",$H28=""),"Check actual time",IF(AND($I28&lt;&gt;"Picked Up",$H28&lt;&gt;""),"Check status",IF(OR($I28="Scheduled",$I28="Awaiting Pickup"),"Open item",IF($K28="Check","Check after-hours",IF($J28&gt;=Assumptions!$B$8,"Check late follow-up",IF($J28&gt;Assumptions!$B$3,"Late logged","No review")))))))))</f>
        <v/>
      </c>
    </row>
    <row r="29">
      <c r="A29" s="17" t="n"/>
      <c r="B29" s="32" t="n"/>
      <c r="C29" s="17" t="n"/>
      <c r="D29" s="17" t="n"/>
      <c r="E29" s="17" t="n"/>
      <c r="F29" s="19" t="n"/>
      <c r="G29" s="33" t="n"/>
      <c r="H29" s="33" t="n"/>
      <c r="I29" s="19" t="n"/>
      <c r="J29" s="21">
        <f>IF(OR($A29="",$G29="",$H29="",$I29&lt;&gt;"Picked Up"),"",IFERROR(MAX(0,ROUND(($H29-$G29)*1440,0)),""))</f>
        <v/>
      </c>
      <c r="K29" s="10">
        <f>IF(OR($A29="",$G29="",$H29="",$I29&lt;&gt;"Picked Up"),"",IFERROR(IF($H29&gt;INT($G29)+Assumptions!$B$4,"Check","No"),""))</f>
        <v/>
      </c>
      <c r="L29" s="21">
        <f>IF(OR($A29="",$J29=""),"",IF($J29&lt;=Assumptions!$B$3,0,IFERROR(ROUNDUP(($J29-Assumptions!$B$3)/Assumptions!$B$5,0),"")))</f>
        <v/>
      </c>
      <c r="M29" s="34">
        <f>IF(OR($A29="",$L29=""),"",IFERROR($L29*Assumptions!$B$6+IF($K29="Check",Assumptions!$B$7,0),""))</f>
        <v/>
      </c>
      <c r="N29" s="19" t="n"/>
      <c r="O29" s="19" t="n"/>
      <c r="P29" s="3">
        <f>IF($A29="","",IF(AND($B29&lt;&gt;"",$G29&lt;&gt;"",INT($G29)&lt;&gt;$B29),"Check promised date",IF($I29="Canceled","No review",IF(AND($I29="Picked Up",$H29=""),"Check actual time",IF(AND($I29&lt;&gt;"Picked Up",$H29&lt;&gt;""),"Check status",IF(OR($I29="Scheduled",$I29="Awaiting Pickup"),"Open item",IF($K29="Check","Check after-hours",IF($J29&gt;=Assumptions!$B$8,"Check late follow-up",IF($J29&gt;Assumptions!$B$3,"Late logged","No review")))))))))</f>
        <v/>
      </c>
    </row>
    <row r="30">
      <c r="A30" s="17" t="n"/>
      <c r="B30" s="32" t="n"/>
      <c r="C30" s="17" t="n"/>
      <c r="D30" s="17" t="n"/>
      <c r="E30" s="17" t="n"/>
      <c r="F30" s="19" t="n"/>
      <c r="G30" s="33" t="n"/>
      <c r="H30" s="33" t="n"/>
      <c r="I30" s="19" t="n"/>
      <c r="J30" s="23">
        <f>IF(OR($A30="",$G30="",$H30="",$I30&lt;&gt;"Picked Up"),"",IFERROR(MAX(0,ROUND(($H30-$G30)*1440,0)),""))</f>
        <v/>
      </c>
      <c r="K30" s="12">
        <f>IF(OR($A30="",$G30="",$H30="",$I30&lt;&gt;"Picked Up"),"",IFERROR(IF($H30&gt;INT($G30)+Assumptions!$B$4,"Check","No"),""))</f>
        <v/>
      </c>
      <c r="L30" s="23">
        <f>IF(OR($A30="",$J30=""),"",IF($J30&lt;=Assumptions!$B$3,0,IFERROR(ROUNDUP(($J30-Assumptions!$B$3)/Assumptions!$B$5,0),"")))</f>
        <v/>
      </c>
      <c r="M30" s="35">
        <f>IF(OR($A30="",$L30=""),"",IFERROR($L30*Assumptions!$B$6+IF($K30="Check",Assumptions!$B$7,0),""))</f>
        <v/>
      </c>
      <c r="N30" s="19" t="n"/>
      <c r="O30" s="19" t="n"/>
      <c r="P30" s="6">
        <f>IF($A30="","",IF(AND($B30&lt;&gt;"",$G30&lt;&gt;"",INT($G30)&lt;&gt;$B30),"Check promised date",IF($I30="Canceled","No review",IF(AND($I30="Picked Up",$H30=""),"Check actual time",IF(AND($I30&lt;&gt;"Picked Up",$H30&lt;&gt;""),"Check status",IF(OR($I30="Scheduled",$I30="Awaiting Pickup"),"Open item",IF($K30="Check","Check after-hours",IF($J30&gt;=Assumptions!$B$8,"Check late follow-up",IF($J30&gt;Assumptions!$B$3,"Late logged","No review")))))))))</f>
        <v/>
      </c>
    </row>
    <row r="31">
      <c r="A31" s="17" t="n"/>
      <c r="B31" s="32" t="n"/>
      <c r="C31" s="17" t="n"/>
      <c r="D31" s="17" t="n"/>
      <c r="E31" s="17" t="n"/>
      <c r="F31" s="19" t="n"/>
      <c r="G31" s="33" t="n"/>
      <c r="H31" s="33" t="n"/>
      <c r="I31" s="19" t="n"/>
      <c r="J31" s="21">
        <f>IF(OR($A31="",$G31="",$H31="",$I31&lt;&gt;"Picked Up"),"",IFERROR(MAX(0,ROUND(($H31-$G31)*1440,0)),""))</f>
        <v/>
      </c>
      <c r="K31" s="10">
        <f>IF(OR($A31="",$G31="",$H31="",$I31&lt;&gt;"Picked Up"),"",IFERROR(IF($H31&gt;INT($G31)+Assumptions!$B$4,"Check","No"),""))</f>
        <v/>
      </c>
      <c r="L31" s="21">
        <f>IF(OR($A31="",$J31=""),"",IF($J31&lt;=Assumptions!$B$3,0,IFERROR(ROUNDUP(($J31-Assumptions!$B$3)/Assumptions!$B$5,0),"")))</f>
        <v/>
      </c>
      <c r="M31" s="34">
        <f>IF(OR($A31="",$L31=""),"",IFERROR($L31*Assumptions!$B$6+IF($K31="Check",Assumptions!$B$7,0),""))</f>
        <v/>
      </c>
      <c r="N31" s="19" t="n"/>
      <c r="O31" s="19" t="n"/>
      <c r="P31" s="3">
        <f>IF($A31="","",IF(AND($B31&lt;&gt;"",$G31&lt;&gt;"",INT($G31)&lt;&gt;$B31),"Check promised date",IF($I31="Canceled","No review",IF(AND($I31="Picked Up",$H31=""),"Check actual time",IF(AND($I31&lt;&gt;"Picked Up",$H31&lt;&gt;""),"Check status",IF(OR($I31="Scheduled",$I31="Awaiting Pickup"),"Open item",IF($K31="Check","Check after-hours",IF($J31&gt;=Assumptions!$B$8,"Check late follow-up",IF($J31&gt;Assumptions!$B$3,"Late logged","No review")))))))))</f>
        <v/>
      </c>
    </row>
    <row r="32">
      <c r="A32" s="17" t="n"/>
      <c r="B32" s="32" t="n"/>
      <c r="C32" s="17" t="n"/>
      <c r="D32" s="17" t="n"/>
      <c r="E32" s="17" t="n"/>
      <c r="F32" s="19" t="n"/>
      <c r="G32" s="33" t="n"/>
      <c r="H32" s="33" t="n"/>
      <c r="I32" s="19" t="n"/>
      <c r="J32" s="23">
        <f>IF(OR($A32="",$G32="",$H32="",$I32&lt;&gt;"Picked Up"),"",IFERROR(MAX(0,ROUND(($H32-$G32)*1440,0)),""))</f>
        <v/>
      </c>
      <c r="K32" s="12">
        <f>IF(OR($A32="",$G32="",$H32="",$I32&lt;&gt;"Picked Up"),"",IFERROR(IF($H32&gt;INT($G32)+Assumptions!$B$4,"Check","No"),""))</f>
        <v/>
      </c>
      <c r="L32" s="23">
        <f>IF(OR($A32="",$J32=""),"",IF($J32&lt;=Assumptions!$B$3,0,IFERROR(ROUNDUP(($J32-Assumptions!$B$3)/Assumptions!$B$5,0),"")))</f>
        <v/>
      </c>
      <c r="M32" s="35">
        <f>IF(OR($A32="",$L32=""),"",IFERROR($L32*Assumptions!$B$6+IF($K32="Check",Assumptions!$B$7,0),""))</f>
        <v/>
      </c>
      <c r="N32" s="19" t="n"/>
      <c r="O32" s="19" t="n"/>
      <c r="P32" s="6">
        <f>IF($A32="","",IF(AND($B32&lt;&gt;"",$G32&lt;&gt;"",INT($G32)&lt;&gt;$B32),"Check promised date",IF($I32="Canceled","No review",IF(AND($I32="Picked Up",$H32=""),"Check actual time",IF(AND($I32&lt;&gt;"Picked Up",$H32&lt;&gt;""),"Check status",IF(OR($I32="Scheduled",$I32="Awaiting Pickup"),"Open item",IF($K32="Check","Check after-hours",IF($J32&gt;=Assumptions!$B$8,"Check late follow-up",IF($J32&gt;Assumptions!$B$3,"Late logged","No review")))))))))</f>
        <v/>
      </c>
    </row>
    <row r="33">
      <c r="A33" s="17" t="n"/>
      <c r="B33" s="32" t="n"/>
      <c r="C33" s="17" t="n"/>
      <c r="D33" s="17" t="n"/>
      <c r="E33" s="17" t="n"/>
      <c r="F33" s="19" t="n"/>
      <c r="G33" s="33" t="n"/>
      <c r="H33" s="33" t="n"/>
      <c r="I33" s="19" t="n"/>
      <c r="J33" s="21">
        <f>IF(OR($A33="",$G33="",$H33="",$I33&lt;&gt;"Picked Up"),"",IFERROR(MAX(0,ROUND(($H33-$G33)*1440,0)),""))</f>
        <v/>
      </c>
      <c r="K33" s="10">
        <f>IF(OR($A33="",$G33="",$H33="",$I33&lt;&gt;"Picked Up"),"",IFERROR(IF($H33&gt;INT($G33)+Assumptions!$B$4,"Check","No"),""))</f>
        <v/>
      </c>
      <c r="L33" s="21">
        <f>IF(OR($A33="",$J33=""),"",IF($J33&lt;=Assumptions!$B$3,0,IFERROR(ROUNDUP(($J33-Assumptions!$B$3)/Assumptions!$B$5,0),"")))</f>
        <v/>
      </c>
      <c r="M33" s="34">
        <f>IF(OR($A33="",$L33=""),"",IFERROR($L33*Assumptions!$B$6+IF($K33="Check",Assumptions!$B$7,0),""))</f>
        <v/>
      </c>
      <c r="N33" s="19" t="n"/>
      <c r="O33" s="19" t="n"/>
      <c r="P33" s="3">
        <f>IF($A33="","",IF(AND($B33&lt;&gt;"",$G33&lt;&gt;"",INT($G33)&lt;&gt;$B33),"Check promised date",IF($I33="Canceled","No review",IF(AND($I33="Picked Up",$H33=""),"Check actual time",IF(AND($I33&lt;&gt;"Picked Up",$H33&lt;&gt;""),"Check status",IF(OR($I33="Scheduled",$I33="Awaiting Pickup"),"Open item",IF($K33="Check","Check after-hours",IF($J33&gt;=Assumptions!$B$8,"Check late follow-up",IF($J33&gt;Assumptions!$B$3,"Late logged","No review")))))))))</f>
        <v/>
      </c>
    </row>
    <row r="34">
      <c r="A34" s="17" t="n"/>
      <c r="B34" s="32" t="n"/>
      <c r="C34" s="17" t="n"/>
      <c r="D34" s="17" t="n"/>
      <c r="E34" s="17" t="n"/>
      <c r="F34" s="19" t="n"/>
      <c r="G34" s="33" t="n"/>
      <c r="H34" s="33" t="n"/>
      <c r="I34" s="19" t="n"/>
      <c r="J34" s="23">
        <f>IF(OR($A34="",$G34="",$H34="",$I34&lt;&gt;"Picked Up"),"",IFERROR(MAX(0,ROUND(($H34-$G34)*1440,0)),""))</f>
        <v/>
      </c>
      <c r="K34" s="12">
        <f>IF(OR($A34="",$G34="",$H34="",$I34&lt;&gt;"Picked Up"),"",IFERROR(IF($H34&gt;INT($G34)+Assumptions!$B$4,"Check","No"),""))</f>
        <v/>
      </c>
      <c r="L34" s="23">
        <f>IF(OR($A34="",$J34=""),"",IF($J34&lt;=Assumptions!$B$3,0,IFERROR(ROUNDUP(($J34-Assumptions!$B$3)/Assumptions!$B$5,0),"")))</f>
        <v/>
      </c>
      <c r="M34" s="35">
        <f>IF(OR($A34="",$L34=""),"",IFERROR($L34*Assumptions!$B$6+IF($K34="Check",Assumptions!$B$7,0),""))</f>
        <v/>
      </c>
      <c r="N34" s="19" t="n"/>
      <c r="O34" s="19" t="n"/>
      <c r="P34" s="6">
        <f>IF($A34="","",IF(AND($B34&lt;&gt;"",$G34&lt;&gt;"",INT($G34)&lt;&gt;$B34),"Check promised date",IF($I34="Canceled","No review",IF(AND($I34="Picked Up",$H34=""),"Check actual time",IF(AND($I34&lt;&gt;"Picked Up",$H34&lt;&gt;""),"Check status",IF(OR($I34="Scheduled",$I34="Awaiting Pickup"),"Open item",IF($K34="Check","Check after-hours",IF($J34&gt;=Assumptions!$B$8,"Check late follow-up",IF($J34&gt;Assumptions!$B$3,"Late logged","No review")))))))))</f>
        <v/>
      </c>
    </row>
    <row r="35">
      <c r="A35" s="17" t="n"/>
      <c r="B35" s="32" t="n"/>
      <c r="C35" s="17" t="n"/>
      <c r="D35" s="17" t="n"/>
      <c r="E35" s="17" t="n"/>
      <c r="F35" s="19" t="n"/>
      <c r="G35" s="33" t="n"/>
      <c r="H35" s="33" t="n"/>
      <c r="I35" s="19" t="n"/>
      <c r="J35" s="21">
        <f>IF(OR($A35="",$G35="",$H35="",$I35&lt;&gt;"Picked Up"),"",IFERROR(MAX(0,ROUND(($H35-$G35)*1440,0)),""))</f>
        <v/>
      </c>
      <c r="K35" s="10">
        <f>IF(OR($A35="",$G35="",$H35="",$I35&lt;&gt;"Picked Up"),"",IFERROR(IF($H35&gt;INT($G35)+Assumptions!$B$4,"Check","No"),""))</f>
        <v/>
      </c>
      <c r="L35" s="21">
        <f>IF(OR($A35="",$J35=""),"",IF($J35&lt;=Assumptions!$B$3,0,IFERROR(ROUNDUP(($J35-Assumptions!$B$3)/Assumptions!$B$5,0),"")))</f>
        <v/>
      </c>
      <c r="M35" s="34">
        <f>IF(OR($A35="",$L35=""),"",IFERROR($L35*Assumptions!$B$6+IF($K35="Check",Assumptions!$B$7,0),""))</f>
        <v/>
      </c>
      <c r="N35" s="19" t="n"/>
      <c r="O35" s="19" t="n"/>
      <c r="P35" s="3">
        <f>IF($A35="","",IF(AND($B35&lt;&gt;"",$G35&lt;&gt;"",INT($G35)&lt;&gt;$B35),"Check promised date",IF($I35="Canceled","No review",IF(AND($I35="Picked Up",$H35=""),"Check actual time",IF(AND($I35&lt;&gt;"Picked Up",$H35&lt;&gt;""),"Check status",IF(OR($I35="Scheduled",$I35="Awaiting Pickup"),"Open item",IF($K35="Check","Check after-hours",IF($J35&gt;=Assumptions!$B$8,"Check late follow-up",IF($J35&gt;Assumptions!$B$3,"Late logged","No review")))))))))</f>
        <v/>
      </c>
    </row>
    <row r="36">
      <c r="A36" s="17" t="n"/>
      <c r="B36" s="32" t="n"/>
      <c r="C36" s="17" t="n"/>
      <c r="D36" s="17" t="n"/>
      <c r="E36" s="17" t="n"/>
      <c r="F36" s="19" t="n"/>
      <c r="G36" s="33" t="n"/>
      <c r="H36" s="33" t="n"/>
      <c r="I36" s="19" t="n"/>
      <c r="J36" s="23">
        <f>IF(OR($A36="",$G36="",$H36="",$I36&lt;&gt;"Picked Up"),"",IFERROR(MAX(0,ROUND(($H36-$G36)*1440,0)),""))</f>
        <v/>
      </c>
      <c r="K36" s="12">
        <f>IF(OR($A36="",$G36="",$H36="",$I36&lt;&gt;"Picked Up"),"",IFERROR(IF($H36&gt;INT($G36)+Assumptions!$B$4,"Check","No"),""))</f>
        <v/>
      </c>
      <c r="L36" s="23">
        <f>IF(OR($A36="",$J36=""),"",IF($J36&lt;=Assumptions!$B$3,0,IFERROR(ROUNDUP(($J36-Assumptions!$B$3)/Assumptions!$B$5,0),"")))</f>
        <v/>
      </c>
      <c r="M36" s="35">
        <f>IF(OR($A36="",$L36=""),"",IFERROR($L36*Assumptions!$B$6+IF($K36="Check",Assumptions!$B$7,0),""))</f>
        <v/>
      </c>
      <c r="N36" s="19" t="n"/>
      <c r="O36" s="19" t="n"/>
      <c r="P36" s="6">
        <f>IF($A36="","",IF(AND($B36&lt;&gt;"",$G36&lt;&gt;"",INT($G36)&lt;&gt;$B36),"Check promised date",IF($I36="Canceled","No review",IF(AND($I36="Picked Up",$H36=""),"Check actual time",IF(AND($I36&lt;&gt;"Picked Up",$H36&lt;&gt;""),"Check status",IF(OR($I36="Scheduled",$I36="Awaiting Pickup"),"Open item",IF($K36="Check","Check after-hours",IF($J36&gt;=Assumptions!$B$8,"Check late follow-up",IF($J36&gt;Assumptions!$B$3,"Late logged","No review")))))))))</f>
        <v/>
      </c>
    </row>
    <row r="37">
      <c r="A37" s="17" t="n"/>
      <c r="B37" s="32" t="n"/>
      <c r="C37" s="17" t="n"/>
      <c r="D37" s="17" t="n"/>
      <c r="E37" s="17" t="n"/>
      <c r="F37" s="19" t="n"/>
      <c r="G37" s="33" t="n"/>
      <c r="H37" s="33" t="n"/>
      <c r="I37" s="19" t="n"/>
      <c r="J37" s="21">
        <f>IF(OR($A37="",$G37="",$H37="",$I37&lt;&gt;"Picked Up"),"",IFERROR(MAX(0,ROUND(($H37-$G37)*1440,0)),""))</f>
        <v/>
      </c>
      <c r="K37" s="10">
        <f>IF(OR($A37="",$G37="",$H37="",$I37&lt;&gt;"Picked Up"),"",IFERROR(IF($H37&gt;INT($G37)+Assumptions!$B$4,"Check","No"),""))</f>
        <v/>
      </c>
      <c r="L37" s="21">
        <f>IF(OR($A37="",$J37=""),"",IF($J37&lt;=Assumptions!$B$3,0,IFERROR(ROUNDUP(($J37-Assumptions!$B$3)/Assumptions!$B$5,0),"")))</f>
        <v/>
      </c>
      <c r="M37" s="34">
        <f>IF(OR($A37="",$L37=""),"",IFERROR($L37*Assumptions!$B$6+IF($K37="Check",Assumptions!$B$7,0),""))</f>
        <v/>
      </c>
      <c r="N37" s="19" t="n"/>
      <c r="O37" s="19" t="n"/>
      <c r="P37" s="3">
        <f>IF($A37="","",IF(AND($B37&lt;&gt;"",$G37&lt;&gt;"",INT($G37)&lt;&gt;$B37),"Check promised date",IF($I37="Canceled","No review",IF(AND($I37="Picked Up",$H37=""),"Check actual time",IF(AND($I37&lt;&gt;"Picked Up",$H37&lt;&gt;""),"Check status",IF(OR($I37="Scheduled",$I37="Awaiting Pickup"),"Open item",IF($K37="Check","Check after-hours",IF($J37&gt;=Assumptions!$B$8,"Check late follow-up",IF($J37&gt;Assumptions!$B$3,"Late logged","No review")))))))))</f>
        <v/>
      </c>
    </row>
    <row r="38">
      <c r="A38" s="17" t="n"/>
      <c r="B38" s="32" t="n"/>
      <c r="C38" s="17" t="n"/>
      <c r="D38" s="17" t="n"/>
      <c r="E38" s="17" t="n"/>
      <c r="F38" s="19" t="n"/>
      <c r="G38" s="33" t="n"/>
      <c r="H38" s="33" t="n"/>
      <c r="I38" s="19" t="n"/>
      <c r="J38" s="23">
        <f>IF(OR($A38="",$G38="",$H38="",$I38&lt;&gt;"Picked Up"),"",IFERROR(MAX(0,ROUND(($H38-$G38)*1440,0)),""))</f>
        <v/>
      </c>
      <c r="K38" s="12">
        <f>IF(OR($A38="",$G38="",$H38="",$I38&lt;&gt;"Picked Up"),"",IFERROR(IF($H38&gt;INT($G38)+Assumptions!$B$4,"Check","No"),""))</f>
        <v/>
      </c>
      <c r="L38" s="23">
        <f>IF(OR($A38="",$J38=""),"",IF($J38&lt;=Assumptions!$B$3,0,IFERROR(ROUNDUP(($J38-Assumptions!$B$3)/Assumptions!$B$5,0),"")))</f>
        <v/>
      </c>
      <c r="M38" s="35">
        <f>IF(OR($A38="",$L38=""),"",IFERROR($L38*Assumptions!$B$6+IF($K38="Check",Assumptions!$B$7,0),""))</f>
        <v/>
      </c>
      <c r="N38" s="19" t="n"/>
      <c r="O38" s="19" t="n"/>
      <c r="P38" s="6">
        <f>IF($A38="","",IF(AND($B38&lt;&gt;"",$G38&lt;&gt;"",INT($G38)&lt;&gt;$B38),"Check promised date",IF($I38="Canceled","No review",IF(AND($I38="Picked Up",$H38=""),"Check actual time",IF(AND($I38&lt;&gt;"Picked Up",$H38&lt;&gt;""),"Check status",IF(OR($I38="Scheduled",$I38="Awaiting Pickup"),"Open item",IF($K38="Check","Check after-hours",IF($J38&gt;=Assumptions!$B$8,"Check late follow-up",IF($J38&gt;Assumptions!$B$3,"Late logged","No review")))))))))</f>
        <v/>
      </c>
    </row>
    <row r="39">
      <c r="A39" s="17" t="n"/>
      <c r="B39" s="32" t="n"/>
      <c r="C39" s="17" t="n"/>
      <c r="D39" s="17" t="n"/>
      <c r="E39" s="17" t="n"/>
      <c r="F39" s="19" t="n"/>
      <c r="G39" s="33" t="n"/>
      <c r="H39" s="33" t="n"/>
      <c r="I39" s="19" t="n"/>
      <c r="J39" s="21">
        <f>IF(OR($A39="",$G39="",$H39="",$I39&lt;&gt;"Picked Up"),"",IFERROR(MAX(0,ROUND(($H39-$G39)*1440,0)),""))</f>
        <v/>
      </c>
      <c r="K39" s="10">
        <f>IF(OR($A39="",$G39="",$H39="",$I39&lt;&gt;"Picked Up"),"",IFERROR(IF($H39&gt;INT($G39)+Assumptions!$B$4,"Check","No"),""))</f>
        <v/>
      </c>
      <c r="L39" s="21">
        <f>IF(OR($A39="",$J39=""),"",IF($J39&lt;=Assumptions!$B$3,0,IFERROR(ROUNDUP(($J39-Assumptions!$B$3)/Assumptions!$B$5,0),"")))</f>
        <v/>
      </c>
      <c r="M39" s="34">
        <f>IF(OR($A39="",$L39=""),"",IFERROR($L39*Assumptions!$B$6+IF($K39="Check",Assumptions!$B$7,0),""))</f>
        <v/>
      </c>
      <c r="N39" s="19" t="n"/>
      <c r="O39" s="19" t="n"/>
      <c r="P39" s="3">
        <f>IF($A39="","",IF(AND($B39&lt;&gt;"",$G39&lt;&gt;"",INT($G39)&lt;&gt;$B39),"Check promised date",IF($I39="Canceled","No review",IF(AND($I39="Picked Up",$H39=""),"Check actual time",IF(AND($I39&lt;&gt;"Picked Up",$H39&lt;&gt;""),"Check status",IF(OR($I39="Scheduled",$I39="Awaiting Pickup"),"Open item",IF($K39="Check","Check after-hours",IF($J39&gt;=Assumptions!$B$8,"Check late follow-up",IF($J39&gt;Assumptions!$B$3,"Late logged","No review")))))))))</f>
        <v/>
      </c>
    </row>
    <row r="40">
      <c r="A40" s="17" t="n"/>
      <c r="B40" s="32" t="n"/>
      <c r="C40" s="17" t="n"/>
      <c r="D40" s="17" t="n"/>
      <c r="E40" s="17" t="n"/>
      <c r="F40" s="19" t="n"/>
      <c r="G40" s="33" t="n"/>
      <c r="H40" s="33" t="n"/>
      <c r="I40" s="19" t="n"/>
      <c r="J40" s="23">
        <f>IF(OR($A40="",$G40="",$H40="",$I40&lt;&gt;"Picked Up"),"",IFERROR(MAX(0,ROUND(($H40-$G40)*1440,0)),""))</f>
        <v/>
      </c>
      <c r="K40" s="12">
        <f>IF(OR($A40="",$G40="",$H40="",$I40&lt;&gt;"Picked Up"),"",IFERROR(IF($H40&gt;INT($G40)+Assumptions!$B$4,"Check","No"),""))</f>
        <v/>
      </c>
      <c r="L40" s="23">
        <f>IF(OR($A40="",$J40=""),"",IF($J40&lt;=Assumptions!$B$3,0,IFERROR(ROUNDUP(($J40-Assumptions!$B$3)/Assumptions!$B$5,0),"")))</f>
        <v/>
      </c>
      <c r="M40" s="35">
        <f>IF(OR($A40="",$L40=""),"",IFERROR($L40*Assumptions!$B$6+IF($K40="Check",Assumptions!$B$7,0),""))</f>
        <v/>
      </c>
      <c r="N40" s="19" t="n"/>
      <c r="O40" s="19" t="n"/>
      <c r="P40" s="6">
        <f>IF($A40="","",IF(AND($B40&lt;&gt;"",$G40&lt;&gt;"",INT($G40)&lt;&gt;$B40),"Check promised date",IF($I40="Canceled","No review",IF(AND($I40="Picked Up",$H40=""),"Check actual time",IF(AND($I40&lt;&gt;"Picked Up",$H40&lt;&gt;""),"Check status",IF(OR($I40="Scheduled",$I40="Awaiting Pickup"),"Open item",IF($K40="Check","Check after-hours",IF($J40&gt;=Assumptions!$B$8,"Check late follow-up",IF($J40&gt;Assumptions!$B$3,"Late logged","No review")))))))))</f>
        <v/>
      </c>
    </row>
    <row r="41">
      <c r="A41" s="17" t="n"/>
      <c r="B41" s="32" t="n"/>
      <c r="C41" s="17" t="n"/>
      <c r="D41" s="17" t="n"/>
      <c r="E41" s="17" t="n"/>
      <c r="F41" s="19" t="n"/>
      <c r="G41" s="33" t="n"/>
      <c r="H41" s="33" t="n"/>
      <c r="I41" s="19" t="n"/>
      <c r="J41" s="21">
        <f>IF(OR($A41="",$G41="",$H41="",$I41&lt;&gt;"Picked Up"),"",IFERROR(MAX(0,ROUND(($H41-$G41)*1440,0)),""))</f>
        <v/>
      </c>
      <c r="K41" s="10">
        <f>IF(OR($A41="",$G41="",$H41="",$I41&lt;&gt;"Picked Up"),"",IFERROR(IF($H41&gt;INT($G41)+Assumptions!$B$4,"Check","No"),""))</f>
        <v/>
      </c>
      <c r="L41" s="21">
        <f>IF(OR($A41="",$J41=""),"",IF($J41&lt;=Assumptions!$B$3,0,IFERROR(ROUNDUP(($J41-Assumptions!$B$3)/Assumptions!$B$5,0),"")))</f>
        <v/>
      </c>
      <c r="M41" s="34">
        <f>IF(OR($A41="",$L41=""),"",IFERROR($L41*Assumptions!$B$6+IF($K41="Check",Assumptions!$B$7,0),""))</f>
        <v/>
      </c>
      <c r="N41" s="19" t="n"/>
      <c r="O41" s="19" t="n"/>
      <c r="P41" s="3">
        <f>IF($A41="","",IF(AND($B41&lt;&gt;"",$G41&lt;&gt;"",INT($G41)&lt;&gt;$B41),"Check promised date",IF($I41="Canceled","No review",IF(AND($I41="Picked Up",$H41=""),"Check actual time",IF(AND($I41&lt;&gt;"Picked Up",$H41&lt;&gt;""),"Check status",IF(OR($I41="Scheduled",$I41="Awaiting Pickup"),"Open item",IF($K41="Check","Check after-hours",IF($J41&gt;=Assumptions!$B$8,"Check late follow-up",IF($J41&gt;Assumptions!$B$3,"Late logged","No review")))))))))</f>
        <v/>
      </c>
    </row>
    <row r="42">
      <c r="A42" s="17" t="n"/>
      <c r="B42" s="32" t="n"/>
      <c r="C42" s="17" t="n"/>
      <c r="D42" s="17" t="n"/>
      <c r="E42" s="17" t="n"/>
      <c r="F42" s="19" t="n"/>
      <c r="G42" s="33" t="n"/>
      <c r="H42" s="33" t="n"/>
      <c r="I42" s="19" t="n"/>
      <c r="J42" s="23">
        <f>IF(OR($A42="",$G42="",$H42="",$I42&lt;&gt;"Picked Up"),"",IFERROR(MAX(0,ROUND(($H42-$G42)*1440,0)),""))</f>
        <v/>
      </c>
      <c r="K42" s="12">
        <f>IF(OR($A42="",$G42="",$H42="",$I42&lt;&gt;"Picked Up"),"",IFERROR(IF($H42&gt;INT($G42)+Assumptions!$B$4,"Check","No"),""))</f>
        <v/>
      </c>
      <c r="L42" s="23">
        <f>IF(OR($A42="",$J42=""),"",IF($J42&lt;=Assumptions!$B$3,0,IFERROR(ROUNDUP(($J42-Assumptions!$B$3)/Assumptions!$B$5,0),"")))</f>
        <v/>
      </c>
      <c r="M42" s="35">
        <f>IF(OR($A42="",$L42=""),"",IFERROR($L42*Assumptions!$B$6+IF($K42="Check",Assumptions!$B$7,0),""))</f>
        <v/>
      </c>
      <c r="N42" s="19" t="n"/>
      <c r="O42" s="19" t="n"/>
      <c r="P42" s="6">
        <f>IF($A42="","",IF(AND($B42&lt;&gt;"",$G42&lt;&gt;"",INT($G42)&lt;&gt;$B42),"Check promised date",IF($I42="Canceled","No review",IF(AND($I42="Picked Up",$H42=""),"Check actual time",IF(AND($I42&lt;&gt;"Picked Up",$H42&lt;&gt;""),"Check status",IF(OR($I42="Scheduled",$I42="Awaiting Pickup"),"Open item",IF($K42="Check","Check after-hours",IF($J42&gt;=Assumptions!$B$8,"Check late follow-up",IF($J42&gt;Assumptions!$B$3,"Late logged","No review")))))))))</f>
        <v/>
      </c>
    </row>
    <row r="43">
      <c r="A43" s="17" t="n"/>
      <c r="B43" s="32" t="n"/>
      <c r="C43" s="17" t="n"/>
      <c r="D43" s="17" t="n"/>
      <c r="E43" s="17" t="n"/>
      <c r="F43" s="19" t="n"/>
      <c r="G43" s="33" t="n"/>
      <c r="H43" s="33" t="n"/>
      <c r="I43" s="19" t="n"/>
      <c r="J43" s="21">
        <f>IF(OR($A43="",$G43="",$H43="",$I43&lt;&gt;"Picked Up"),"",IFERROR(MAX(0,ROUND(($H43-$G43)*1440,0)),""))</f>
        <v/>
      </c>
      <c r="K43" s="10">
        <f>IF(OR($A43="",$G43="",$H43="",$I43&lt;&gt;"Picked Up"),"",IFERROR(IF($H43&gt;INT($G43)+Assumptions!$B$4,"Check","No"),""))</f>
        <v/>
      </c>
      <c r="L43" s="21">
        <f>IF(OR($A43="",$J43=""),"",IF($J43&lt;=Assumptions!$B$3,0,IFERROR(ROUNDUP(($J43-Assumptions!$B$3)/Assumptions!$B$5,0),"")))</f>
        <v/>
      </c>
      <c r="M43" s="34">
        <f>IF(OR($A43="",$L43=""),"",IFERROR($L43*Assumptions!$B$6+IF($K43="Check",Assumptions!$B$7,0),""))</f>
        <v/>
      </c>
      <c r="N43" s="19" t="n"/>
      <c r="O43" s="19" t="n"/>
      <c r="P43" s="3">
        <f>IF($A43="","",IF(AND($B43&lt;&gt;"",$G43&lt;&gt;"",INT($G43)&lt;&gt;$B43),"Check promised date",IF($I43="Canceled","No review",IF(AND($I43="Picked Up",$H43=""),"Check actual time",IF(AND($I43&lt;&gt;"Picked Up",$H43&lt;&gt;""),"Check status",IF(OR($I43="Scheduled",$I43="Awaiting Pickup"),"Open item",IF($K43="Check","Check after-hours",IF($J43&gt;=Assumptions!$B$8,"Check late follow-up",IF($J43&gt;Assumptions!$B$3,"Late logged","No review")))))))))</f>
        <v/>
      </c>
    </row>
    <row r="44">
      <c r="A44" s="17" t="n"/>
      <c r="B44" s="32" t="n"/>
      <c r="C44" s="17" t="n"/>
      <c r="D44" s="17" t="n"/>
      <c r="E44" s="17" t="n"/>
      <c r="F44" s="19" t="n"/>
      <c r="G44" s="33" t="n"/>
      <c r="H44" s="33" t="n"/>
      <c r="I44" s="19" t="n"/>
      <c r="J44" s="23">
        <f>IF(OR($A44="",$G44="",$H44="",$I44&lt;&gt;"Picked Up"),"",IFERROR(MAX(0,ROUND(($H44-$G44)*1440,0)),""))</f>
        <v/>
      </c>
      <c r="K44" s="12">
        <f>IF(OR($A44="",$G44="",$H44="",$I44&lt;&gt;"Picked Up"),"",IFERROR(IF($H44&gt;INT($G44)+Assumptions!$B$4,"Check","No"),""))</f>
        <v/>
      </c>
      <c r="L44" s="23">
        <f>IF(OR($A44="",$J44=""),"",IF($J44&lt;=Assumptions!$B$3,0,IFERROR(ROUNDUP(($J44-Assumptions!$B$3)/Assumptions!$B$5,0),"")))</f>
        <v/>
      </c>
      <c r="M44" s="35">
        <f>IF(OR($A44="",$L44=""),"",IFERROR($L44*Assumptions!$B$6+IF($K44="Check",Assumptions!$B$7,0),""))</f>
        <v/>
      </c>
      <c r="N44" s="19" t="n"/>
      <c r="O44" s="19" t="n"/>
      <c r="P44" s="6">
        <f>IF($A44="","",IF(AND($B44&lt;&gt;"",$G44&lt;&gt;"",INT($G44)&lt;&gt;$B44),"Check promised date",IF($I44="Canceled","No review",IF(AND($I44="Picked Up",$H44=""),"Check actual time",IF(AND($I44&lt;&gt;"Picked Up",$H44&lt;&gt;""),"Check status",IF(OR($I44="Scheduled",$I44="Awaiting Pickup"),"Open item",IF($K44="Check","Check after-hours",IF($J44&gt;=Assumptions!$B$8,"Check late follow-up",IF($J44&gt;Assumptions!$B$3,"Late logged","No review")))))))))</f>
        <v/>
      </c>
    </row>
    <row r="45">
      <c r="A45" s="17" t="n"/>
      <c r="B45" s="32" t="n"/>
      <c r="C45" s="17" t="n"/>
      <c r="D45" s="17" t="n"/>
      <c r="E45" s="17" t="n"/>
      <c r="F45" s="19" t="n"/>
      <c r="G45" s="33" t="n"/>
      <c r="H45" s="33" t="n"/>
      <c r="I45" s="19" t="n"/>
      <c r="J45" s="21">
        <f>IF(OR($A45="",$G45="",$H45="",$I45&lt;&gt;"Picked Up"),"",IFERROR(MAX(0,ROUND(($H45-$G45)*1440,0)),""))</f>
        <v/>
      </c>
      <c r="K45" s="10">
        <f>IF(OR($A45="",$G45="",$H45="",$I45&lt;&gt;"Picked Up"),"",IFERROR(IF($H45&gt;INT($G45)+Assumptions!$B$4,"Check","No"),""))</f>
        <v/>
      </c>
      <c r="L45" s="21">
        <f>IF(OR($A45="",$J45=""),"",IF($J45&lt;=Assumptions!$B$3,0,IFERROR(ROUNDUP(($J45-Assumptions!$B$3)/Assumptions!$B$5,0),"")))</f>
        <v/>
      </c>
      <c r="M45" s="34">
        <f>IF(OR($A45="",$L45=""),"",IFERROR($L45*Assumptions!$B$6+IF($K45="Check",Assumptions!$B$7,0),""))</f>
        <v/>
      </c>
      <c r="N45" s="19" t="n"/>
      <c r="O45" s="19" t="n"/>
      <c r="P45" s="3">
        <f>IF($A45="","",IF(AND($B45&lt;&gt;"",$G45&lt;&gt;"",INT($G45)&lt;&gt;$B45),"Check promised date",IF($I45="Canceled","No review",IF(AND($I45="Picked Up",$H45=""),"Check actual time",IF(AND($I45&lt;&gt;"Picked Up",$H45&lt;&gt;""),"Check status",IF(OR($I45="Scheduled",$I45="Awaiting Pickup"),"Open item",IF($K45="Check","Check after-hours",IF($J45&gt;=Assumptions!$B$8,"Check late follow-up",IF($J45&gt;Assumptions!$B$3,"Late logged","No review")))))))))</f>
        <v/>
      </c>
    </row>
    <row r="46">
      <c r="A46" s="17" t="n"/>
      <c r="B46" s="32" t="n"/>
      <c r="C46" s="17" t="n"/>
      <c r="D46" s="17" t="n"/>
      <c r="E46" s="17" t="n"/>
      <c r="F46" s="19" t="n"/>
      <c r="G46" s="33" t="n"/>
      <c r="H46" s="33" t="n"/>
      <c r="I46" s="19" t="n"/>
      <c r="J46" s="23">
        <f>IF(OR($A46="",$G46="",$H46="",$I46&lt;&gt;"Picked Up"),"",IFERROR(MAX(0,ROUND(($H46-$G46)*1440,0)),""))</f>
        <v/>
      </c>
      <c r="K46" s="12">
        <f>IF(OR($A46="",$G46="",$H46="",$I46&lt;&gt;"Picked Up"),"",IFERROR(IF($H46&gt;INT($G46)+Assumptions!$B$4,"Check","No"),""))</f>
        <v/>
      </c>
      <c r="L46" s="23">
        <f>IF(OR($A46="",$J46=""),"",IF($J46&lt;=Assumptions!$B$3,0,IFERROR(ROUNDUP(($J46-Assumptions!$B$3)/Assumptions!$B$5,0),"")))</f>
        <v/>
      </c>
      <c r="M46" s="35">
        <f>IF(OR($A46="",$L46=""),"",IFERROR($L46*Assumptions!$B$6+IF($K46="Check",Assumptions!$B$7,0),""))</f>
        <v/>
      </c>
      <c r="N46" s="19" t="n"/>
      <c r="O46" s="19" t="n"/>
      <c r="P46" s="6">
        <f>IF($A46="","",IF(AND($B46&lt;&gt;"",$G46&lt;&gt;"",INT($G46)&lt;&gt;$B46),"Check promised date",IF($I46="Canceled","No review",IF(AND($I46="Picked Up",$H46=""),"Check actual time",IF(AND($I46&lt;&gt;"Picked Up",$H46&lt;&gt;""),"Check status",IF(OR($I46="Scheduled",$I46="Awaiting Pickup"),"Open item",IF($K46="Check","Check after-hours",IF($J46&gt;=Assumptions!$B$8,"Check late follow-up",IF($J46&gt;Assumptions!$B$3,"Late logged","No review")))))))))</f>
        <v/>
      </c>
    </row>
    <row r="47">
      <c r="A47" s="17" t="n"/>
      <c r="B47" s="32" t="n"/>
      <c r="C47" s="17" t="n"/>
      <c r="D47" s="17" t="n"/>
      <c r="E47" s="17" t="n"/>
      <c r="F47" s="19" t="n"/>
      <c r="G47" s="33" t="n"/>
      <c r="H47" s="33" t="n"/>
      <c r="I47" s="19" t="n"/>
      <c r="J47" s="21">
        <f>IF(OR($A47="",$G47="",$H47="",$I47&lt;&gt;"Picked Up"),"",IFERROR(MAX(0,ROUND(($H47-$G47)*1440,0)),""))</f>
        <v/>
      </c>
      <c r="K47" s="10">
        <f>IF(OR($A47="",$G47="",$H47="",$I47&lt;&gt;"Picked Up"),"",IFERROR(IF($H47&gt;INT($G47)+Assumptions!$B$4,"Check","No"),""))</f>
        <v/>
      </c>
      <c r="L47" s="21">
        <f>IF(OR($A47="",$J47=""),"",IF($J47&lt;=Assumptions!$B$3,0,IFERROR(ROUNDUP(($J47-Assumptions!$B$3)/Assumptions!$B$5,0),"")))</f>
        <v/>
      </c>
      <c r="M47" s="34">
        <f>IF(OR($A47="",$L47=""),"",IFERROR($L47*Assumptions!$B$6+IF($K47="Check",Assumptions!$B$7,0),""))</f>
        <v/>
      </c>
      <c r="N47" s="19" t="n"/>
      <c r="O47" s="19" t="n"/>
      <c r="P47" s="3">
        <f>IF($A47="","",IF(AND($B47&lt;&gt;"",$G47&lt;&gt;"",INT($G47)&lt;&gt;$B47),"Check promised date",IF($I47="Canceled","No review",IF(AND($I47="Picked Up",$H47=""),"Check actual time",IF(AND($I47&lt;&gt;"Picked Up",$H47&lt;&gt;""),"Check status",IF(OR($I47="Scheduled",$I47="Awaiting Pickup"),"Open item",IF($K47="Check","Check after-hours",IF($J47&gt;=Assumptions!$B$8,"Check late follow-up",IF($J47&gt;Assumptions!$B$3,"Late logged","No review")))))))))</f>
        <v/>
      </c>
    </row>
    <row r="48">
      <c r="A48" s="17" t="n"/>
      <c r="B48" s="32" t="n"/>
      <c r="C48" s="17" t="n"/>
      <c r="D48" s="17" t="n"/>
      <c r="E48" s="17" t="n"/>
      <c r="F48" s="19" t="n"/>
      <c r="G48" s="33" t="n"/>
      <c r="H48" s="33" t="n"/>
      <c r="I48" s="19" t="n"/>
      <c r="J48" s="23">
        <f>IF(OR($A48="",$G48="",$H48="",$I48&lt;&gt;"Picked Up"),"",IFERROR(MAX(0,ROUND(($H48-$G48)*1440,0)),""))</f>
        <v/>
      </c>
      <c r="K48" s="12">
        <f>IF(OR($A48="",$G48="",$H48="",$I48&lt;&gt;"Picked Up"),"",IFERROR(IF($H48&gt;INT($G48)+Assumptions!$B$4,"Check","No"),""))</f>
        <v/>
      </c>
      <c r="L48" s="23">
        <f>IF(OR($A48="",$J48=""),"",IF($J48&lt;=Assumptions!$B$3,0,IFERROR(ROUNDUP(($J48-Assumptions!$B$3)/Assumptions!$B$5,0),"")))</f>
        <v/>
      </c>
      <c r="M48" s="35">
        <f>IF(OR($A48="",$L48=""),"",IFERROR($L48*Assumptions!$B$6+IF($K48="Check",Assumptions!$B$7,0),""))</f>
        <v/>
      </c>
      <c r="N48" s="19" t="n"/>
      <c r="O48" s="19" t="n"/>
      <c r="P48" s="6">
        <f>IF($A48="","",IF(AND($B48&lt;&gt;"",$G48&lt;&gt;"",INT($G48)&lt;&gt;$B48),"Check promised date",IF($I48="Canceled","No review",IF(AND($I48="Picked Up",$H48=""),"Check actual time",IF(AND($I48&lt;&gt;"Picked Up",$H48&lt;&gt;""),"Check status",IF(OR($I48="Scheduled",$I48="Awaiting Pickup"),"Open item",IF($K48="Check","Check after-hours",IF($J48&gt;=Assumptions!$B$8,"Check late follow-up",IF($J48&gt;Assumptions!$B$3,"Late logged","No review")))))))))</f>
        <v/>
      </c>
    </row>
    <row r="49">
      <c r="A49" s="17" t="n"/>
      <c r="B49" s="32" t="n"/>
      <c r="C49" s="17" t="n"/>
      <c r="D49" s="17" t="n"/>
      <c r="E49" s="17" t="n"/>
      <c r="F49" s="19" t="n"/>
      <c r="G49" s="33" t="n"/>
      <c r="H49" s="33" t="n"/>
      <c r="I49" s="19" t="n"/>
      <c r="J49" s="21">
        <f>IF(OR($A49="",$G49="",$H49="",$I49&lt;&gt;"Picked Up"),"",IFERROR(MAX(0,ROUND(($H49-$G49)*1440,0)),""))</f>
        <v/>
      </c>
      <c r="K49" s="10">
        <f>IF(OR($A49="",$G49="",$H49="",$I49&lt;&gt;"Picked Up"),"",IFERROR(IF($H49&gt;INT($G49)+Assumptions!$B$4,"Check","No"),""))</f>
        <v/>
      </c>
      <c r="L49" s="21">
        <f>IF(OR($A49="",$J49=""),"",IF($J49&lt;=Assumptions!$B$3,0,IFERROR(ROUNDUP(($J49-Assumptions!$B$3)/Assumptions!$B$5,0),"")))</f>
        <v/>
      </c>
      <c r="M49" s="34">
        <f>IF(OR($A49="",$L49=""),"",IFERROR($L49*Assumptions!$B$6+IF($K49="Check",Assumptions!$B$7,0),""))</f>
        <v/>
      </c>
      <c r="N49" s="19" t="n"/>
      <c r="O49" s="19" t="n"/>
      <c r="P49" s="3">
        <f>IF($A49="","",IF(AND($B49&lt;&gt;"",$G49&lt;&gt;"",INT($G49)&lt;&gt;$B49),"Check promised date",IF($I49="Canceled","No review",IF(AND($I49="Picked Up",$H49=""),"Check actual time",IF(AND($I49&lt;&gt;"Picked Up",$H49&lt;&gt;""),"Check status",IF(OR($I49="Scheduled",$I49="Awaiting Pickup"),"Open item",IF($K49="Check","Check after-hours",IF($J49&gt;=Assumptions!$B$8,"Check late follow-up",IF($J49&gt;Assumptions!$B$3,"Late logged","No review")))))))))</f>
        <v/>
      </c>
    </row>
    <row r="50">
      <c r="A50" s="17" t="n"/>
      <c r="B50" s="32" t="n"/>
      <c r="C50" s="17" t="n"/>
      <c r="D50" s="17" t="n"/>
      <c r="E50" s="17" t="n"/>
      <c r="F50" s="19" t="n"/>
      <c r="G50" s="33" t="n"/>
      <c r="H50" s="33" t="n"/>
      <c r="I50" s="19" t="n"/>
      <c r="J50" s="23">
        <f>IF(OR($A50="",$G50="",$H50="",$I50&lt;&gt;"Picked Up"),"",IFERROR(MAX(0,ROUND(($H50-$G50)*1440,0)),""))</f>
        <v/>
      </c>
      <c r="K50" s="12">
        <f>IF(OR($A50="",$G50="",$H50="",$I50&lt;&gt;"Picked Up"),"",IFERROR(IF($H50&gt;INT($G50)+Assumptions!$B$4,"Check","No"),""))</f>
        <v/>
      </c>
      <c r="L50" s="23">
        <f>IF(OR($A50="",$J50=""),"",IF($J50&lt;=Assumptions!$B$3,0,IFERROR(ROUNDUP(($J50-Assumptions!$B$3)/Assumptions!$B$5,0),"")))</f>
        <v/>
      </c>
      <c r="M50" s="35">
        <f>IF(OR($A50="",$L50=""),"",IFERROR($L50*Assumptions!$B$6+IF($K50="Check",Assumptions!$B$7,0),""))</f>
        <v/>
      </c>
      <c r="N50" s="19" t="n"/>
      <c r="O50" s="19" t="n"/>
      <c r="P50" s="6">
        <f>IF($A50="","",IF(AND($B50&lt;&gt;"",$G50&lt;&gt;"",INT($G50)&lt;&gt;$B50),"Check promised date",IF($I50="Canceled","No review",IF(AND($I50="Picked Up",$H50=""),"Check actual time",IF(AND($I50&lt;&gt;"Picked Up",$H50&lt;&gt;""),"Check status",IF(OR($I50="Scheduled",$I50="Awaiting Pickup"),"Open item",IF($K50="Check","Check after-hours",IF($J50&gt;=Assumptions!$B$8,"Check late follow-up",IF($J50&gt;Assumptions!$B$3,"Late logged","No review")))))))))</f>
        <v/>
      </c>
    </row>
    <row r="51">
      <c r="A51" s="17" t="n"/>
      <c r="B51" s="32" t="n"/>
      <c r="C51" s="17" t="n"/>
      <c r="D51" s="17" t="n"/>
      <c r="E51" s="17" t="n"/>
      <c r="F51" s="19" t="n"/>
      <c r="G51" s="33" t="n"/>
      <c r="H51" s="33" t="n"/>
      <c r="I51" s="19" t="n"/>
      <c r="J51" s="21">
        <f>IF(OR($A51="",$G51="",$H51="",$I51&lt;&gt;"Picked Up"),"",IFERROR(MAX(0,ROUND(($H51-$G51)*1440,0)),""))</f>
        <v/>
      </c>
      <c r="K51" s="10">
        <f>IF(OR($A51="",$G51="",$H51="",$I51&lt;&gt;"Picked Up"),"",IFERROR(IF($H51&gt;INT($G51)+Assumptions!$B$4,"Check","No"),""))</f>
        <v/>
      </c>
      <c r="L51" s="21">
        <f>IF(OR($A51="",$J51=""),"",IF($J51&lt;=Assumptions!$B$3,0,IFERROR(ROUNDUP(($J51-Assumptions!$B$3)/Assumptions!$B$5,0),"")))</f>
        <v/>
      </c>
      <c r="M51" s="34">
        <f>IF(OR($A51="",$L51=""),"",IFERROR($L51*Assumptions!$B$6+IF($K51="Check",Assumptions!$B$7,0),""))</f>
        <v/>
      </c>
      <c r="N51" s="19" t="n"/>
      <c r="O51" s="19" t="n"/>
      <c r="P51" s="3">
        <f>IF($A51="","",IF(AND($B51&lt;&gt;"",$G51&lt;&gt;"",INT($G51)&lt;&gt;$B51),"Check promised date",IF($I51="Canceled","No review",IF(AND($I51="Picked Up",$H51=""),"Check actual time",IF(AND($I51&lt;&gt;"Picked Up",$H51&lt;&gt;""),"Check status",IF(OR($I51="Scheduled",$I51="Awaiting Pickup"),"Open item",IF($K51="Check","Check after-hours",IF($J51&gt;=Assumptions!$B$8,"Check late follow-up",IF($J51&gt;Assumptions!$B$3,"Late logged","No review")))))))))</f>
        <v/>
      </c>
    </row>
    <row r="52">
      <c r="A52" s="17" t="n"/>
      <c r="B52" s="32" t="n"/>
      <c r="C52" s="17" t="n"/>
      <c r="D52" s="17" t="n"/>
      <c r="E52" s="17" t="n"/>
      <c r="F52" s="19" t="n"/>
      <c r="G52" s="33" t="n"/>
      <c r="H52" s="33" t="n"/>
      <c r="I52" s="19" t="n"/>
      <c r="J52" s="23">
        <f>IF(OR($A52="",$G52="",$H52="",$I52&lt;&gt;"Picked Up"),"",IFERROR(MAX(0,ROUND(($H52-$G52)*1440,0)),""))</f>
        <v/>
      </c>
      <c r="K52" s="12">
        <f>IF(OR($A52="",$G52="",$H52="",$I52&lt;&gt;"Picked Up"),"",IFERROR(IF($H52&gt;INT($G52)+Assumptions!$B$4,"Check","No"),""))</f>
        <v/>
      </c>
      <c r="L52" s="23">
        <f>IF(OR($A52="",$J52=""),"",IF($J52&lt;=Assumptions!$B$3,0,IFERROR(ROUNDUP(($J52-Assumptions!$B$3)/Assumptions!$B$5,0),"")))</f>
        <v/>
      </c>
      <c r="M52" s="35">
        <f>IF(OR($A52="",$L52=""),"",IFERROR($L52*Assumptions!$B$6+IF($K52="Check",Assumptions!$B$7,0),""))</f>
        <v/>
      </c>
      <c r="N52" s="19" t="n"/>
      <c r="O52" s="19" t="n"/>
      <c r="P52" s="6">
        <f>IF($A52="","",IF(AND($B52&lt;&gt;"",$G52&lt;&gt;"",INT($G52)&lt;&gt;$B52),"Check promised date",IF($I52="Canceled","No review",IF(AND($I52="Picked Up",$H52=""),"Check actual time",IF(AND($I52&lt;&gt;"Picked Up",$H52&lt;&gt;""),"Check status",IF(OR($I52="Scheduled",$I52="Awaiting Pickup"),"Open item",IF($K52="Check","Check after-hours",IF($J52&gt;=Assumptions!$B$8,"Check late follow-up",IF($J52&gt;Assumptions!$B$3,"Late logged","No review")))))))))</f>
        <v/>
      </c>
    </row>
    <row r="53">
      <c r="A53" s="17" t="n"/>
      <c r="B53" s="32" t="n"/>
      <c r="C53" s="17" t="n"/>
      <c r="D53" s="17" t="n"/>
      <c r="E53" s="17" t="n"/>
      <c r="F53" s="19" t="n"/>
      <c r="G53" s="33" t="n"/>
      <c r="H53" s="33" t="n"/>
      <c r="I53" s="19" t="n"/>
      <c r="J53" s="21">
        <f>IF(OR($A53="",$G53="",$H53="",$I53&lt;&gt;"Picked Up"),"",IFERROR(MAX(0,ROUND(($H53-$G53)*1440,0)),""))</f>
        <v/>
      </c>
      <c r="K53" s="10">
        <f>IF(OR($A53="",$G53="",$H53="",$I53&lt;&gt;"Picked Up"),"",IFERROR(IF($H53&gt;INT($G53)+Assumptions!$B$4,"Check","No"),""))</f>
        <v/>
      </c>
      <c r="L53" s="21">
        <f>IF(OR($A53="",$J53=""),"",IF($J53&lt;=Assumptions!$B$3,0,IFERROR(ROUNDUP(($J53-Assumptions!$B$3)/Assumptions!$B$5,0),"")))</f>
        <v/>
      </c>
      <c r="M53" s="34">
        <f>IF(OR($A53="",$L53=""),"",IFERROR($L53*Assumptions!$B$6+IF($K53="Check",Assumptions!$B$7,0),""))</f>
        <v/>
      </c>
      <c r="N53" s="19" t="n"/>
      <c r="O53" s="19" t="n"/>
      <c r="P53" s="3">
        <f>IF($A53="","",IF(AND($B53&lt;&gt;"",$G53&lt;&gt;"",INT($G53)&lt;&gt;$B53),"Check promised date",IF($I53="Canceled","No review",IF(AND($I53="Picked Up",$H53=""),"Check actual time",IF(AND($I53&lt;&gt;"Picked Up",$H53&lt;&gt;""),"Check status",IF(OR($I53="Scheduled",$I53="Awaiting Pickup"),"Open item",IF($K53="Check","Check after-hours",IF($J53&gt;=Assumptions!$B$8,"Check late follow-up",IF($J53&gt;Assumptions!$B$3,"Late logged","No review")))))))))</f>
        <v/>
      </c>
    </row>
    <row r="54">
      <c r="A54" s="17" t="n"/>
      <c r="B54" s="32" t="n"/>
      <c r="C54" s="17" t="n"/>
      <c r="D54" s="17" t="n"/>
      <c r="E54" s="17" t="n"/>
      <c r="F54" s="19" t="n"/>
      <c r="G54" s="33" t="n"/>
      <c r="H54" s="33" t="n"/>
      <c r="I54" s="19" t="n"/>
      <c r="J54" s="23">
        <f>IF(OR($A54="",$G54="",$H54="",$I54&lt;&gt;"Picked Up"),"",IFERROR(MAX(0,ROUND(($H54-$G54)*1440,0)),""))</f>
        <v/>
      </c>
      <c r="K54" s="12">
        <f>IF(OR($A54="",$G54="",$H54="",$I54&lt;&gt;"Picked Up"),"",IFERROR(IF($H54&gt;INT($G54)+Assumptions!$B$4,"Check","No"),""))</f>
        <v/>
      </c>
      <c r="L54" s="23">
        <f>IF(OR($A54="",$J54=""),"",IF($J54&lt;=Assumptions!$B$3,0,IFERROR(ROUNDUP(($J54-Assumptions!$B$3)/Assumptions!$B$5,0),"")))</f>
        <v/>
      </c>
      <c r="M54" s="35">
        <f>IF(OR($A54="",$L54=""),"",IFERROR($L54*Assumptions!$B$6+IF($K54="Check",Assumptions!$B$7,0),""))</f>
        <v/>
      </c>
      <c r="N54" s="19" t="n"/>
      <c r="O54" s="19" t="n"/>
      <c r="P54" s="6">
        <f>IF($A54="","",IF(AND($B54&lt;&gt;"",$G54&lt;&gt;"",INT($G54)&lt;&gt;$B54),"Check promised date",IF($I54="Canceled","No review",IF(AND($I54="Picked Up",$H54=""),"Check actual time",IF(AND($I54&lt;&gt;"Picked Up",$H54&lt;&gt;""),"Check status",IF(OR($I54="Scheduled",$I54="Awaiting Pickup"),"Open item",IF($K54="Check","Check after-hours",IF($J54&gt;=Assumptions!$B$8,"Check late follow-up",IF($J54&gt;Assumptions!$B$3,"Late logged","No review")))))))))</f>
        <v/>
      </c>
    </row>
    <row r="55">
      <c r="A55" s="17" t="n"/>
      <c r="B55" s="32" t="n"/>
      <c r="C55" s="17" t="n"/>
      <c r="D55" s="17" t="n"/>
      <c r="E55" s="17" t="n"/>
      <c r="F55" s="19" t="n"/>
      <c r="G55" s="33" t="n"/>
      <c r="H55" s="33" t="n"/>
      <c r="I55" s="19" t="n"/>
      <c r="J55" s="21">
        <f>IF(OR($A55="",$G55="",$H55="",$I55&lt;&gt;"Picked Up"),"",IFERROR(MAX(0,ROUND(($H55-$G55)*1440,0)),""))</f>
        <v/>
      </c>
      <c r="K55" s="10">
        <f>IF(OR($A55="",$G55="",$H55="",$I55&lt;&gt;"Picked Up"),"",IFERROR(IF($H55&gt;INT($G55)+Assumptions!$B$4,"Check","No"),""))</f>
        <v/>
      </c>
      <c r="L55" s="21">
        <f>IF(OR($A55="",$J55=""),"",IF($J55&lt;=Assumptions!$B$3,0,IFERROR(ROUNDUP(($J55-Assumptions!$B$3)/Assumptions!$B$5,0),"")))</f>
        <v/>
      </c>
      <c r="M55" s="34">
        <f>IF(OR($A55="",$L55=""),"",IFERROR($L55*Assumptions!$B$6+IF($K55="Check",Assumptions!$B$7,0),""))</f>
        <v/>
      </c>
      <c r="N55" s="19" t="n"/>
      <c r="O55" s="19" t="n"/>
      <c r="P55" s="3">
        <f>IF($A55="","",IF(AND($B55&lt;&gt;"",$G55&lt;&gt;"",INT($G55)&lt;&gt;$B55),"Check promised date",IF($I55="Canceled","No review",IF(AND($I55="Picked Up",$H55=""),"Check actual time",IF(AND($I55&lt;&gt;"Picked Up",$H55&lt;&gt;""),"Check status",IF(OR($I55="Scheduled",$I55="Awaiting Pickup"),"Open item",IF($K55="Check","Check after-hours",IF($J55&gt;=Assumptions!$B$8,"Check late follow-up",IF($J55&gt;Assumptions!$B$3,"Late logged","No review")))))))))</f>
        <v/>
      </c>
    </row>
    <row r="56">
      <c r="A56" s="17" t="n"/>
      <c r="B56" s="32" t="n"/>
      <c r="C56" s="17" t="n"/>
      <c r="D56" s="17" t="n"/>
      <c r="E56" s="17" t="n"/>
      <c r="F56" s="19" t="n"/>
      <c r="G56" s="33" t="n"/>
      <c r="H56" s="33" t="n"/>
      <c r="I56" s="19" t="n"/>
      <c r="J56" s="23">
        <f>IF(OR($A56="",$G56="",$H56="",$I56&lt;&gt;"Picked Up"),"",IFERROR(MAX(0,ROUND(($H56-$G56)*1440,0)),""))</f>
        <v/>
      </c>
      <c r="K56" s="12">
        <f>IF(OR($A56="",$G56="",$H56="",$I56&lt;&gt;"Picked Up"),"",IFERROR(IF($H56&gt;INT($G56)+Assumptions!$B$4,"Check","No"),""))</f>
        <v/>
      </c>
      <c r="L56" s="23">
        <f>IF(OR($A56="",$J56=""),"",IF($J56&lt;=Assumptions!$B$3,0,IFERROR(ROUNDUP(($J56-Assumptions!$B$3)/Assumptions!$B$5,0),"")))</f>
        <v/>
      </c>
      <c r="M56" s="35">
        <f>IF(OR($A56="",$L56=""),"",IFERROR($L56*Assumptions!$B$6+IF($K56="Check",Assumptions!$B$7,0),""))</f>
        <v/>
      </c>
      <c r="N56" s="19" t="n"/>
      <c r="O56" s="19" t="n"/>
      <c r="P56" s="6">
        <f>IF($A56="","",IF(AND($B56&lt;&gt;"",$G56&lt;&gt;"",INT($G56)&lt;&gt;$B56),"Check promised date",IF($I56="Canceled","No review",IF(AND($I56="Picked Up",$H56=""),"Check actual time",IF(AND($I56&lt;&gt;"Picked Up",$H56&lt;&gt;""),"Check status",IF(OR($I56="Scheduled",$I56="Awaiting Pickup"),"Open item",IF($K56="Check","Check after-hours",IF($J56&gt;=Assumptions!$B$8,"Check late follow-up",IF($J56&gt;Assumptions!$B$3,"Late logged","No review")))))))))</f>
        <v/>
      </c>
    </row>
    <row r="57">
      <c r="A57" s="17" t="n"/>
      <c r="B57" s="32" t="n"/>
      <c r="C57" s="17" t="n"/>
      <c r="D57" s="17" t="n"/>
      <c r="E57" s="17" t="n"/>
      <c r="F57" s="19" t="n"/>
      <c r="G57" s="33" t="n"/>
      <c r="H57" s="33" t="n"/>
      <c r="I57" s="19" t="n"/>
      <c r="J57" s="21">
        <f>IF(OR($A57="",$G57="",$H57="",$I57&lt;&gt;"Picked Up"),"",IFERROR(MAX(0,ROUND(($H57-$G57)*1440,0)),""))</f>
        <v/>
      </c>
      <c r="K57" s="10">
        <f>IF(OR($A57="",$G57="",$H57="",$I57&lt;&gt;"Picked Up"),"",IFERROR(IF($H57&gt;INT($G57)+Assumptions!$B$4,"Check","No"),""))</f>
        <v/>
      </c>
      <c r="L57" s="21">
        <f>IF(OR($A57="",$J57=""),"",IF($J57&lt;=Assumptions!$B$3,0,IFERROR(ROUNDUP(($J57-Assumptions!$B$3)/Assumptions!$B$5,0),"")))</f>
        <v/>
      </c>
      <c r="M57" s="34">
        <f>IF(OR($A57="",$L57=""),"",IFERROR($L57*Assumptions!$B$6+IF($K57="Check",Assumptions!$B$7,0),""))</f>
        <v/>
      </c>
      <c r="N57" s="19" t="n"/>
      <c r="O57" s="19" t="n"/>
      <c r="P57" s="3">
        <f>IF($A57="","",IF(AND($B57&lt;&gt;"",$G57&lt;&gt;"",INT($G57)&lt;&gt;$B57),"Check promised date",IF($I57="Canceled","No review",IF(AND($I57="Picked Up",$H57=""),"Check actual time",IF(AND($I57&lt;&gt;"Picked Up",$H57&lt;&gt;""),"Check status",IF(OR($I57="Scheduled",$I57="Awaiting Pickup"),"Open item",IF($K57="Check","Check after-hours",IF($J57&gt;=Assumptions!$B$8,"Check late follow-up",IF($J57&gt;Assumptions!$B$3,"Late logged","No review")))))))))</f>
        <v/>
      </c>
    </row>
    <row r="58">
      <c r="A58" s="17" t="n"/>
      <c r="B58" s="32" t="n"/>
      <c r="C58" s="17" t="n"/>
      <c r="D58" s="17" t="n"/>
      <c r="E58" s="17" t="n"/>
      <c r="F58" s="19" t="n"/>
      <c r="G58" s="33" t="n"/>
      <c r="H58" s="33" t="n"/>
      <c r="I58" s="19" t="n"/>
      <c r="J58" s="23">
        <f>IF(OR($A58="",$G58="",$H58="",$I58&lt;&gt;"Picked Up"),"",IFERROR(MAX(0,ROUND(($H58-$G58)*1440,0)),""))</f>
        <v/>
      </c>
      <c r="K58" s="12">
        <f>IF(OR($A58="",$G58="",$H58="",$I58&lt;&gt;"Picked Up"),"",IFERROR(IF($H58&gt;INT($G58)+Assumptions!$B$4,"Check","No"),""))</f>
        <v/>
      </c>
      <c r="L58" s="23">
        <f>IF(OR($A58="",$J58=""),"",IF($J58&lt;=Assumptions!$B$3,0,IFERROR(ROUNDUP(($J58-Assumptions!$B$3)/Assumptions!$B$5,0),"")))</f>
        <v/>
      </c>
      <c r="M58" s="35">
        <f>IF(OR($A58="",$L58=""),"",IFERROR($L58*Assumptions!$B$6+IF($K58="Check",Assumptions!$B$7,0),""))</f>
        <v/>
      </c>
      <c r="N58" s="19" t="n"/>
      <c r="O58" s="19" t="n"/>
      <c r="P58" s="6">
        <f>IF($A58="","",IF(AND($B58&lt;&gt;"",$G58&lt;&gt;"",INT($G58)&lt;&gt;$B58),"Check promised date",IF($I58="Canceled","No review",IF(AND($I58="Picked Up",$H58=""),"Check actual time",IF(AND($I58&lt;&gt;"Picked Up",$H58&lt;&gt;""),"Check status",IF(OR($I58="Scheduled",$I58="Awaiting Pickup"),"Open item",IF($K58="Check","Check after-hours",IF($J58&gt;=Assumptions!$B$8,"Check late follow-up",IF($J58&gt;Assumptions!$B$3,"Late logged","No review")))))))))</f>
        <v/>
      </c>
    </row>
    <row r="59">
      <c r="A59" s="17" t="n"/>
      <c r="B59" s="32" t="n"/>
      <c r="C59" s="17" t="n"/>
      <c r="D59" s="17" t="n"/>
      <c r="E59" s="17" t="n"/>
      <c r="F59" s="19" t="n"/>
      <c r="G59" s="33" t="n"/>
      <c r="H59" s="33" t="n"/>
      <c r="I59" s="19" t="n"/>
      <c r="J59" s="21">
        <f>IF(OR($A59="",$G59="",$H59="",$I59&lt;&gt;"Picked Up"),"",IFERROR(MAX(0,ROUND(($H59-$G59)*1440,0)),""))</f>
        <v/>
      </c>
      <c r="K59" s="10">
        <f>IF(OR($A59="",$G59="",$H59="",$I59&lt;&gt;"Picked Up"),"",IFERROR(IF($H59&gt;INT($G59)+Assumptions!$B$4,"Check","No"),""))</f>
        <v/>
      </c>
      <c r="L59" s="21">
        <f>IF(OR($A59="",$J59=""),"",IF($J59&lt;=Assumptions!$B$3,0,IFERROR(ROUNDUP(($J59-Assumptions!$B$3)/Assumptions!$B$5,0),"")))</f>
        <v/>
      </c>
      <c r="M59" s="34">
        <f>IF(OR($A59="",$L59=""),"",IFERROR($L59*Assumptions!$B$6+IF($K59="Check",Assumptions!$B$7,0),""))</f>
        <v/>
      </c>
      <c r="N59" s="19" t="n"/>
      <c r="O59" s="19" t="n"/>
      <c r="P59" s="3">
        <f>IF($A59="","",IF(AND($B59&lt;&gt;"",$G59&lt;&gt;"",INT($G59)&lt;&gt;$B59),"Check promised date",IF($I59="Canceled","No review",IF(AND($I59="Picked Up",$H59=""),"Check actual time",IF(AND($I59&lt;&gt;"Picked Up",$H59&lt;&gt;""),"Check status",IF(OR($I59="Scheduled",$I59="Awaiting Pickup"),"Open item",IF($K59="Check","Check after-hours",IF($J59&gt;=Assumptions!$B$8,"Check late follow-up",IF($J59&gt;Assumptions!$B$3,"Late logged","No review")))))))))</f>
        <v/>
      </c>
    </row>
    <row r="60">
      <c r="A60" s="17" t="n"/>
      <c r="B60" s="32" t="n"/>
      <c r="C60" s="17" t="n"/>
      <c r="D60" s="17" t="n"/>
      <c r="E60" s="17" t="n"/>
      <c r="F60" s="19" t="n"/>
      <c r="G60" s="33" t="n"/>
      <c r="H60" s="33" t="n"/>
      <c r="I60" s="19" t="n"/>
      <c r="J60" s="23">
        <f>IF(OR($A60="",$G60="",$H60="",$I60&lt;&gt;"Picked Up"),"",IFERROR(MAX(0,ROUND(($H60-$G60)*1440,0)),""))</f>
        <v/>
      </c>
      <c r="K60" s="12">
        <f>IF(OR($A60="",$G60="",$H60="",$I60&lt;&gt;"Picked Up"),"",IFERROR(IF($H60&gt;INT($G60)+Assumptions!$B$4,"Check","No"),""))</f>
        <v/>
      </c>
      <c r="L60" s="23">
        <f>IF(OR($A60="",$J60=""),"",IF($J60&lt;=Assumptions!$B$3,0,IFERROR(ROUNDUP(($J60-Assumptions!$B$3)/Assumptions!$B$5,0),"")))</f>
        <v/>
      </c>
      <c r="M60" s="35">
        <f>IF(OR($A60="",$L60=""),"",IFERROR($L60*Assumptions!$B$6+IF($K60="Check",Assumptions!$B$7,0),""))</f>
        <v/>
      </c>
      <c r="N60" s="19" t="n"/>
      <c r="O60" s="19" t="n"/>
      <c r="P60" s="6">
        <f>IF($A60="","",IF(AND($B60&lt;&gt;"",$G60&lt;&gt;"",INT($G60)&lt;&gt;$B60),"Check promised date",IF($I60="Canceled","No review",IF(AND($I60="Picked Up",$H60=""),"Check actual time",IF(AND($I60&lt;&gt;"Picked Up",$H60&lt;&gt;""),"Check status",IF(OR($I60="Scheduled",$I60="Awaiting Pickup"),"Open item",IF($K60="Check","Check after-hours",IF($J60&gt;=Assumptions!$B$8,"Check late follow-up",IF($J60&gt;Assumptions!$B$3,"Late logged","No review")))))))))</f>
        <v/>
      </c>
    </row>
    <row r="61">
      <c r="A61" s="17" t="n"/>
      <c r="B61" s="32" t="n"/>
      <c r="C61" s="17" t="n"/>
      <c r="D61" s="17" t="n"/>
      <c r="E61" s="17" t="n"/>
      <c r="F61" s="19" t="n"/>
      <c r="G61" s="33" t="n"/>
      <c r="H61" s="33" t="n"/>
      <c r="I61" s="19" t="n"/>
      <c r="J61" s="21">
        <f>IF(OR($A61="",$G61="",$H61="",$I61&lt;&gt;"Picked Up"),"",IFERROR(MAX(0,ROUND(($H61-$G61)*1440,0)),""))</f>
        <v/>
      </c>
      <c r="K61" s="10">
        <f>IF(OR($A61="",$G61="",$H61="",$I61&lt;&gt;"Picked Up"),"",IFERROR(IF($H61&gt;INT($G61)+Assumptions!$B$4,"Check","No"),""))</f>
        <v/>
      </c>
      <c r="L61" s="21">
        <f>IF(OR($A61="",$J61=""),"",IF($J61&lt;=Assumptions!$B$3,0,IFERROR(ROUNDUP(($J61-Assumptions!$B$3)/Assumptions!$B$5,0),"")))</f>
        <v/>
      </c>
      <c r="M61" s="34">
        <f>IF(OR($A61="",$L61=""),"",IFERROR($L61*Assumptions!$B$6+IF($K61="Check",Assumptions!$B$7,0),""))</f>
        <v/>
      </c>
      <c r="N61" s="19" t="n"/>
      <c r="O61" s="19" t="n"/>
      <c r="P61" s="3">
        <f>IF($A61="","",IF(AND($B61&lt;&gt;"",$G61&lt;&gt;"",INT($G61)&lt;&gt;$B61),"Check promised date",IF($I61="Canceled","No review",IF(AND($I61="Picked Up",$H61=""),"Check actual time",IF(AND($I61&lt;&gt;"Picked Up",$H61&lt;&gt;""),"Check status",IF(OR($I61="Scheduled",$I61="Awaiting Pickup"),"Open item",IF($K61="Check","Check after-hours",IF($J61&gt;=Assumptions!$B$8,"Check late follow-up",IF($J61&gt;Assumptions!$B$3,"Late logged","No review")))))))))</f>
        <v/>
      </c>
    </row>
    <row r="62">
      <c r="A62" s="17" t="n"/>
      <c r="B62" s="32" t="n"/>
      <c r="C62" s="17" t="n"/>
      <c r="D62" s="17" t="n"/>
      <c r="E62" s="17" t="n"/>
      <c r="F62" s="19" t="n"/>
      <c r="G62" s="33" t="n"/>
      <c r="H62" s="33" t="n"/>
      <c r="I62" s="19" t="n"/>
      <c r="J62" s="23">
        <f>IF(OR($A62="",$G62="",$H62="",$I62&lt;&gt;"Picked Up"),"",IFERROR(MAX(0,ROUND(($H62-$G62)*1440,0)),""))</f>
        <v/>
      </c>
      <c r="K62" s="12">
        <f>IF(OR($A62="",$G62="",$H62="",$I62&lt;&gt;"Picked Up"),"",IFERROR(IF($H62&gt;INT($G62)+Assumptions!$B$4,"Check","No"),""))</f>
        <v/>
      </c>
      <c r="L62" s="23">
        <f>IF(OR($A62="",$J62=""),"",IF($J62&lt;=Assumptions!$B$3,0,IFERROR(ROUNDUP(($J62-Assumptions!$B$3)/Assumptions!$B$5,0),"")))</f>
        <v/>
      </c>
      <c r="M62" s="35">
        <f>IF(OR($A62="",$L62=""),"",IFERROR($L62*Assumptions!$B$6+IF($K62="Check",Assumptions!$B$7,0),""))</f>
        <v/>
      </c>
      <c r="N62" s="19" t="n"/>
      <c r="O62" s="19" t="n"/>
      <c r="P62" s="6">
        <f>IF($A62="","",IF(AND($B62&lt;&gt;"",$G62&lt;&gt;"",INT($G62)&lt;&gt;$B62),"Check promised date",IF($I62="Canceled","No review",IF(AND($I62="Picked Up",$H62=""),"Check actual time",IF(AND($I62&lt;&gt;"Picked Up",$H62&lt;&gt;""),"Check status",IF(OR($I62="Scheduled",$I62="Awaiting Pickup"),"Open item",IF($K62="Check","Check after-hours",IF($J62&gt;=Assumptions!$B$8,"Check late follow-up",IF($J62&gt;Assumptions!$B$3,"Late logged","No review")))))))))</f>
        <v/>
      </c>
    </row>
    <row r="63">
      <c r="A63" s="17" t="n"/>
      <c r="B63" s="32" t="n"/>
      <c r="C63" s="17" t="n"/>
      <c r="D63" s="17" t="n"/>
      <c r="E63" s="17" t="n"/>
      <c r="F63" s="19" t="n"/>
      <c r="G63" s="33" t="n"/>
      <c r="H63" s="33" t="n"/>
      <c r="I63" s="19" t="n"/>
      <c r="J63" s="21">
        <f>IF(OR($A63="",$G63="",$H63="",$I63&lt;&gt;"Picked Up"),"",IFERROR(MAX(0,ROUND(($H63-$G63)*1440,0)),""))</f>
        <v/>
      </c>
      <c r="K63" s="10">
        <f>IF(OR($A63="",$G63="",$H63="",$I63&lt;&gt;"Picked Up"),"",IFERROR(IF($H63&gt;INT($G63)+Assumptions!$B$4,"Check","No"),""))</f>
        <v/>
      </c>
      <c r="L63" s="21">
        <f>IF(OR($A63="",$J63=""),"",IF($J63&lt;=Assumptions!$B$3,0,IFERROR(ROUNDUP(($J63-Assumptions!$B$3)/Assumptions!$B$5,0),"")))</f>
        <v/>
      </c>
      <c r="M63" s="34">
        <f>IF(OR($A63="",$L63=""),"",IFERROR($L63*Assumptions!$B$6+IF($K63="Check",Assumptions!$B$7,0),""))</f>
        <v/>
      </c>
      <c r="N63" s="19" t="n"/>
      <c r="O63" s="19" t="n"/>
      <c r="P63" s="3">
        <f>IF($A63="","",IF(AND($B63&lt;&gt;"",$G63&lt;&gt;"",INT($G63)&lt;&gt;$B63),"Check promised date",IF($I63="Canceled","No review",IF(AND($I63="Picked Up",$H63=""),"Check actual time",IF(AND($I63&lt;&gt;"Picked Up",$H63&lt;&gt;""),"Check status",IF(OR($I63="Scheduled",$I63="Awaiting Pickup"),"Open item",IF($K63="Check","Check after-hours",IF($J63&gt;=Assumptions!$B$8,"Check late follow-up",IF($J63&gt;Assumptions!$B$3,"Late logged","No review")))))))))</f>
        <v/>
      </c>
    </row>
    <row r="64">
      <c r="A64" s="17" t="n"/>
      <c r="B64" s="32" t="n"/>
      <c r="C64" s="17" t="n"/>
      <c r="D64" s="17" t="n"/>
      <c r="E64" s="17" t="n"/>
      <c r="F64" s="19" t="n"/>
      <c r="G64" s="33" t="n"/>
      <c r="H64" s="33" t="n"/>
      <c r="I64" s="19" t="n"/>
      <c r="J64" s="23">
        <f>IF(OR($A64="",$G64="",$H64="",$I64&lt;&gt;"Picked Up"),"",IFERROR(MAX(0,ROUND(($H64-$G64)*1440,0)),""))</f>
        <v/>
      </c>
      <c r="K64" s="12">
        <f>IF(OR($A64="",$G64="",$H64="",$I64&lt;&gt;"Picked Up"),"",IFERROR(IF($H64&gt;INT($G64)+Assumptions!$B$4,"Check","No"),""))</f>
        <v/>
      </c>
      <c r="L64" s="23">
        <f>IF(OR($A64="",$J64=""),"",IF($J64&lt;=Assumptions!$B$3,0,IFERROR(ROUNDUP(($J64-Assumptions!$B$3)/Assumptions!$B$5,0),"")))</f>
        <v/>
      </c>
      <c r="M64" s="35">
        <f>IF(OR($A64="",$L64=""),"",IFERROR($L64*Assumptions!$B$6+IF($K64="Check",Assumptions!$B$7,0),""))</f>
        <v/>
      </c>
      <c r="N64" s="19" t="n"/>
      <c r="O64" s="19" t="n"/>
      <c r="P64" s="6">
        <f>IF($A64="","",IF(AND($B64&lt;&gt;"",$G64&lt;&gt;"",INT($G64)&lt;&gt;$B64),"Check promised date",IF($I64="Canceled","No review",IF(AND($I64="Picked Up",$H64=""),"Check actual time",IF(AND($I64&lt;&gt;"Picked Up",$H64&lt;&gt;""),"Check status",IF(OR($I64="Scheduled",$I64="Awaiting Pickup"),"Open item",IF($K64="Check","Check after-hours",IF($J64&gt;=Assumptions!$B$8,"Check late follow-up",IF($J64&gt;Assumptions!$B$3,"Late logged","No review")))))))))</f>
        <v/>
      </c>
    </row>
    <row r="65">
      <c r="A65" s="17" t="n"/>
      <c r="B65" s="32" t="n"/>
      <c r="C65" s="17" t="n"/>
      <c r="D65" s="17" t="n"/>
      <c r="E65" s="17" t="n"/>
      <c r="F65" s="19" t="n"/>
      <c r="G65" s="33" t="n"/>
      <c r="H65" s="33" t="n"/>
      <c r="I65" s="19" t="n"/>
      <c r="J65" s="21">
        <f>IF(OR($A65="",$G65="",$H65="",$I65&lt;&gt;"Picked Up"),"",IFERROR(MAX(0,ROUND(($H65-$G65)*1440,0)),""))</f>
        <v/>
      </c>
      <c r="K65" s="10">
        <f>IF(OR($A65="",$G65="",$H65="",$I65&lt;&gt;"Picked Up"),"",IFERROR(IF($H65&gt;INT($G65)+Assumptions!$B$4,"Check","No"),""))</f>
        <v/>
      </c>
      <c r="L65" s="21">
        <f>IF(OR($A65="",$J65=""),"",IF($J65&lt;=Assumptions!$B$3,0,IFERROR(ROUNDUP(($J65-Assumptions!$B$3)/Assumptions!$B$5,0),"")))</f>
        <v/>
      </c>
      <c r="M65" s="34">
        <f>IF(OR($A65="",$L65=""),"",IFERROR($L65*Assumptions!$B$6+IF($K65="Check",Assumptions!$B$7,0),""))</f>
        <v/>
      </c>
      <c r="N65" s="19" t="n"/>
      <c r="O65" s="19" t="n"/>
      <c r="P65" s="3">
        <f>IF($A65="","",IF(AND($B65&lt;&gt;"",$G65&lt;&gt;"",INT($G65)&lt;&gt;$B65),"Check promised date",IF($I65="Canceled","No review",IF(AND($I65="Picked Up",$H65=""),"Check actual time",IF(AND($I65&lt;&gt;"Picked Up",$H65&lt;&gt;""),"Check status",IF(OR($I65="Scheduled",$I65="Awaiting Pickup"),"Open item",IF($K65="Check","Check after-hours",IF($J65&gt;=Assumptions!$B$8,"Check late follow-up",IF($J65&gt;Assumptions!$B$3,"Late logged","No review")))))))))</f>
        <v/>
      </c>
    </row>
    <row r="66">
      <c r="A66" s="17" t="n"/>
      <c r="B66" s="32" t="n"/>
      <c r="C66" s="17" t="n"/>
      <c r="D66" s="17" t="n"/>
      <c r="E66" s="17" t="n"/>
      <c r="F66" s="19" t="n"/>
      <c r="G66" s="33" t="n"/>
      <c r="H66" s="33" t="n"/>
      <c r="I66" s="19" t="n"/>
      <c r="J66" s="23">
        <f>IF(OR($A66="",$G66="",$H66="",$I66&lt;&gt;"Picked Up"),"",IFERROR(MAX(0,ROUND(($H66-$G66)*1440,0)),""))</f>
        <v/>
      </c>
      <c r="K66" s="12">
        <f>IF(OR($A66="",$G66="",$H66="",$I66&lt;&gt;"Picked Up"),"",IFERROR(IF($H66&gt;INT($G66)+Assumptions!$B$4,"Check","No"),""))</f>
        <v/>
      </c>
      <c r="L66" s="23">
        <f>IF(OR($A66="",$J66=""),"",IF($J66&lt;=Assumptions!$B$3,0,IFERROR(ROUNDUP(($J66-Assumptions!$B$3)/Assumptions!$B$5,0),"")))</f>
        <v/>
      </c>
      <c r="M66" s="35">
        <f>IF(OR($A66="",$L66=""),"",IFERROR($L66*Assumptions!$B$6+IF($K66="Check",Assumptions!$B$7,0),""))</f>
        <v/>
      </c>
      <c r="N66" s="19" t="n"/>
      <c r="O66" s="19" t="n"/>
      <c r="P66" s="6">
        <f>IF($A66="","",IF(AND($B66&lt;&gt;"",$G66&lt;&gt;"",INT($G66)&lt;&gt;$B66),"Check promised date",IF($I66="Canceled","No review",IF(AND($I66="Picked Up",$H66=""),"Check actual time",IF(AND($I66&lt;&gt;"Picked Up",$H66&lt;&gt;""),"Check status",IF(OR($I66="Scheduled",$I66="Awaiting Pickup"),"Open item",IF($K66="Check","Check after-hours",IF($J66&gt;=Assumptions!$B$8,"Check late follow-up",IF($J66&gt;Assumptions!$B$3,"Late logged","No review")))))))))</f>
        <v/>
      </c>
    </row>
    <row r="67">
      <c r="A67" s="17" t="n"/>
      <c r="B67" s="32" t="n"/>
      <c r="C67" s="17" t="n"/>
      <c r="D67" s="17" t="n"/>
      <c r="E67" s="17" t="n"/>
      <c r="F67" s="19" t="n"/>
      <c r="G67" s="33" t="n"/>
      <c r="H67" s="33" t="n"/>
      <c r="I67" s="19" t="n"/>
      <c r="J67" s="21">
        <f>IF(OR($A67="",$G67="",$H67="",$I67&lt;&gt;"Picked Up"),"",IFERROR(MAX(0,ROUND(($H67-$G67)*1440,0)),""))</f>
        <v/>
      </c>
      <c r="K67" s="10">
        <f>IF(OR($A67="",$G67="",$H67="",$I67&lt;&gt;"Picked Up"),"",IFERROR(IF($H67&gt;INT($G67)+Assumptions!$B$4,"Check","No"),""))</f>
        <v/>
      </c>
      <c r="L67" s="21">
        <f>IF(OR($A67="",$J67=""),"",IF($J67&lt;=Assumptions!$B$3,0,IFERROR(ROUNDUP(($J67-Assumptions!$B$3)/Assumptions!$B$5,0),"")))</f>
        <v/>
      </c>
      <c r="M67" s="34">
        <f>IF(OR($A67="",$L67=""),"",IFERROR($L67*Assumptions!$B$6+IF($K67="Check",Assumptions!$B$7,0),""))</f>
        <v/>
      </c>
      <c r="N67" s="19" t="n"/>
      <c r="O67" s="19" t="n"/>
      <c r="P67" s="3">
        <f>IF($A67="","",IF(AND($B67&lt;&gt;"",$G67&lt;&gt;"",INT($G67)&lt;&gt;$B67),"Check promised date",IF($I67="Canceled","No review",IF(AND($I67="Picked Up",$H67=""),"Check actual time",IF(AND($I67&lt;&gt;"Picked Up",$H67&lt;&gt;""),"Check status",IF(OR($I67="Scheduled",$I67="Awaiting Pickup"),"Open item",IF($K67="Check","Check after-hours",IF($J67&gt;=Assumptions!$B$8,"Check late follow-up",IF($J67&gt;Assumptions!$B$3,"Late logged","No review")))))))))</f>
        <v/>
      </c>
    </row>
    <row r="68">
      <c r="A68" s="17" t="n"/>
      <c r="B68" s="32" t="n"/>
      <c r="C68" s="17" t="n"/>
      <c r="D68" s="17" t="n"/>
      <c r="E68" s="17" t="n"/>
      <c r="F68" s="19" t="n"/>
      <c r="G68" s="33" t="n"/>
      <c r="H68" s="33" t="n"/>
      <c r="I68" s="19" t="n"/>
      <c r="J68" s="23">
        <f>IF(OR($A68="",$G68="",$H68="",$I68&lt;&gt;"Picked Up"),"",IFERROR(MAX(0,ROUND(($H68-$G68)*1440,0)),""))</f>
        <v/>
      </c>
      <c r="K68" s="12">
        <f>IF(OR($A68="",$G68="",$H68="",$I68&lt;&gt;"Picked Up"),"",IFERROR(IF($H68&gt;INT($G68)+Assumptions!$B$4,"Check","No"),""))</f>
        <v/>
      </c>
      <c r="L68" s="23">
        <f>IF(OR($A68="",$J68=""),"",IF($J68&lt;=Assumptions!$B$3,0,IFERROR(ROUNDUP(($J68-Assumptions!$B$3)/Assumptions!$B$5,0),"")))</f>
        <v/>
      </c>
      <c r="M68" s="35">
        <f>IF(OR($A68="",$L68=""),"",IFERROR($L68*Assumptions!$B$6+IF($K68="Check",Assumptions!$B$7,0),""))</f>
        <v/>
      </c>
      <c r="N68" s="19" t="n"/>
      <c r="O68" s="19" t="n"/>
      <c r="P68" s="6">
        <f>IF($A68="","",IF(AND($B68&lt;&gt;"",$G68&lt;&gt;"",INT($G68)&lt;&gt;$B68),"Check promised date",IF($I68="Canceled","No review",IF(AND($I68="Picked Up",$H68=""),"Check actual time",IF(AND($I68&lt;&gt;"Picked Up",$H68&lt;&gt;""),"Check status",IF(OR($I68="Scheduled",$I68="Awaiting Pickup"),"Open item",IF($K68="Check","Check after-hours",IF($J68&gt;=Assumptions!$B$8,"Check late follow-up",IF($J68&gt;Assumptions!$B$3,"Late logged","No review")))))))))</f>
        <v/>
      </c>
    </row>
    <row r="69">
      <c r="A69" s="17" t="n"/>
      <c r="B69" s="32" t="n"/>
      <c r="C69" s="17" t="n"/>
      <c r="D69" s="17" t="n"/>
      <c r="E69" s="17" t="n"/>
      <c r="F69" s="19" t="n"/>
      <c r="G69" s="33" t="n"/>
      <c r="H69" s="33" t="n"/>
      <c r="I69" s="19" t="n"/>
      <c r="J69" s="21">
        <f>IF(OR($A69="",$G69="",$H69="",$I69&lt;&gt;"Picked Up"),"",IFERROR(MAX(0,ROUND(($H69-$G69)*1440,0)),""))</f>
        <v/>
      </c>
      <c r="K69" s="10">
        <f>IF(OR($A69="",$G69="",$H69="",$I69&lt;&gt;"Picked Up"),"",IFERROR(IF($H69&gt;INT($G69)+Assumptions!$B$4,"Check","No"),""))</f>
        <v/>
      </c>
      <c r="L69" s="21">
        <f>IF(OR($A69="",$J69=""),"",IF($J69&lt;=Assumptions!$B$3,0,IFERROR(ROUNDUP(($J69-Assumptions!$B$3)/Assumptions!$B$5,0),"")))</f>
        <v/>
      </c>
      <c r="M69" s="34">
        <f>IF(OR($A69="",$L69=""),"",IFERROR($L69*Assumptions!$B$6+IF($K69="Check",Assumptions!$B$7,0),""))</f>
        <v/>
      </c>
      <c r="N69" s="19" t="n"/>
      <c r="O69" s="19" t="n"/>
      <c r="P69" s="3">
        <f>IF($A69="","",IF(AND($B69&lt;&gt;"",$G69&lt;&gt;"",INT($G69)&lt;&gt;$B69),"Check promised date",IF($I69="Canceled","No review",IF(AND($I69="Picked Up",$H69=""),"Check actual time",IF(AND($I69&lt;&gt;"Picked Up",$H69&lt;&gt;""),"Check status",IF(OR($I69="Scheduled",$I69="Awaiting Pickup"),"Open item",IF($K69="Check","Check after-hours",IF($J69&gt;=Assumptions!$B$8,"Check late follow-up",IF($J69&gt;Assumptions!$B$3,"Late logged","No review")))))))))</f>
        <v/>
      </c>
    </row>
    <row r="70">
      <c r="A70" s="17" t="n"/>
      <c r="B70" s="32" t="n"/>
      <c r="C70" s="17" t="n"/>
      <c r="D70" s="17" t="n"/>
      <c r="E70" s="17" t="n"/>
      <c r="F70" s="19" t="n"/>
      <c r="G70" s="33" t="n"/>
      <c r="H70" s="33" t="n"/>
      <c r="I70" s="19" t="n"/>
      <c r="J70" s="23">
        <f>IF(OR($A70="",$G70="",$H70="",$I70&lt;&gt;"Picked Up"),"",IFERROR(MAX(0,ROUND(($H70-$G70)*1440,0)),""))</f>
        <v/>
      </c>
      <c r="K70" s="12">
        <f>IF(OR($A70="",$G70="",$H70="",$I70&lt;&gt;"Picked Up"),"",IFERROR(IF($H70&gt;INT($G70)+Assumptions!$B$4,"Check","No"),""))</f>
        <v/>
      </c>
      <c r="L70" s="23">
        <f>IF(OR($A70="",$J70=""),"",IF($J70&lt;=Assumptions!$B$3,0,IFERROR(ROUNDUP(($J70-Assumptions!$B$3)/Assumptions!$B$5,0),"")))</f>
        <v/>
      </c>
      <c r="M70" s="35">
        <f>IF(OR($A70="",$L70=""),"",IFERROR($L70*Assumptions!$B$6+IF($K70="Check",Assumptions!$B$7,0),""))</f>
        <v/>
      </c>
      <c r="N70" s="19" t="n"/>
      <c r="O70" s="19" t="n"/>
      <c r="P70" s="6">
        <f>IF($A70="","",IF(AND($B70&lt;&gt;"",$G70&lt;&gt;"",INT($G70)&lt;&gt;$B70),"Check promised date",IF($I70="Canceled","No review",IF(AND($I70="Picked Up",$H70=""),"Check actual time",IF(AND($I70&lt;&gt;"Picked Up",$H70&lt;&gt;""),"Check status",IF(OR($I70="Scheduled",$I70="Awaiting Pickup"),"Open item",IF($K70="Check","Check after-hours",IF($J70&gt;=Assumptions!$B$8,"Check late follow-up",IF($J70&gt;Assumptions!$B$3,"Late logged","No review")))))))))</f>
        <v/>
      </c>
    </row>
    <row r="71">
      <c r="A71" s="17" t="n"/>
      <c r="B71" s="32" t="n"/>
      <c r="C71" s="17" t="n"/>
      <c r="D71" s="17" t="n"/>
      <c r="E71" s="17" t="n"/>
      <c r="F71" s="19" t="n"/>
      <c r="G71" s="33" t="n"/>
      <c r="H71" s="33" t="n"/>
      <c r="I71" s="19" t="n"/>
      <c r="J71" s="21">
        <f>IF(OR($A71="",$G71="",$H71="",$I71&lt;&gt;"Picked Up"),"",IFERROR(MAX(0,ROUND(($H71-$G71)*1440,0)),""))</f>
        <v/>
      </c>
      <c r="K71" s="10">
        <f>IF(OR($A71="",$G71="",$H71="",$I71&lt;&gt;"Picked Up"),"",IFERROR(IF($H71&gt;INT($G71)+Assumptions!$B$4,"Check","No"),""))</f>
        <v/>
      </c>
      <c r="L71" s="21">
        <f>IF(OR($A71="",$J71=""),"",IF($J71&lt;=Assumptions!$B$3,0,IFERROR(ROUNDUP(($J71-Assumptions!$B$3)/Assumptions!$B$5,0),"")))</f>
        <v/>
      </c>
      <c r="M71" s="34">
        <f>IF(OR($A71="",$L71=""),"",IFERROR($L71*Assumptions!$B$6+IF($K71="Check",Assumptions!$B$7,0),""))</f>
        <v/>
      </c>
      <c r="N71" s="19" t="n"/>
      <c r="O71" s="19" t="n"/>
      <c r="P71" s="3">
        <f>IF($A71="","",IF(AND($B71&lt;&gt;"",$G71&lt;&gt;"",INT($G71)&lt;&gt;$B71),"Check promised date",IF($I71="Canceled","No review",IF(AND($I71="Picked Up",$H71=""),"Check actual time",IF(AND($I71&lt;&gt;"Picked Up",$H71&lt;&gt;""),"Check status",IF(OR($I71="Scheduled",$I71="Awaiting Pickup"),"Open item",IF($K71="Check","Check after-hours",IF($J71&gt;=Assumptions!$B$8,"Check late follow-up",IF($J71&gt;Assumptions!$B$3,"Late logged","No review")))))))))</f>
        <v/>
      </c>
    </row>
    <row r="72">
      <c r="A72" s="17" t="n"/>
      <c r="B72" s="32" t="n"/>
      <c r="C72" s="17" t="n"/>
      <c r="D72" s="17" t="n"/>
      <c r="E72" s="17" t="n"/>
      <c r="F72" s="19" t="n"/>
      <c r="G72" s="33" t="n"/>
      <c r="H72" s="33" t="n"/>
      <c r="I72" s="19" t="n"/>
      <c r="J72" s="23">
        <f>IF(OR($A72="",$G72="",$H72="",$I72&lt;&gt;"Picked Up"),"",IFERROR(MAX(0,ROUND(($H72-$G72)*1440,0)),""))</f>
        <v/>
      </c>
      <c r="K72" s="12">
        <f>IF(OR($A72="",$G72="",$H72="",$I72&lt;&gt;"Picked Up"),"",IFERROR(IF($H72&gt;INT($G72)+Assumptions!$B$4,"Check","No"),""))</f>
        <v/>
      </c>
      <c r="L72" s="23">
        <f>IF(OR($A72="",$J72=""),"",IF($J72&lt;=Assumptions!$B$3,0,IFERROR(ROUNDUP(($J72-Assumptions!$B$3)/Assumptions!$B$5,0),"")))</f>
        <v/>
      </c>
      <c r="M72" s="35">
        <f>IF(OR($A72="",$L72=""),"",IFERROR($L72*Assumptions!$B$6+IF($K72="Check",Assumptions!$B$7,0),""))</f>
        <v/>
      </c>
      <c r="N72" s="19" t="n"/>
      <c r="O72" s="19" t="n"/>
      <c r="P72" s="6">
        <f>IF($A72="","",IF(AND($B72&lt;&gt;"",$G72&lt;&gt;"",INT($G72)&lt;&gt;$B72),"Check promised date",IF($I72="Canceled","No review",IF(AND($I72="Picked Up",$H72=""),"Check actual time",IF(AND($I72&lt;&gt;"Picked Up",$H72&lt;&gt;""),"Check status",IF(OR($I72="Scheduled",$I72="Awaiting Pickup"),"Open item",IF($K72="Check","Check after-hours",IF($J72&gt;=Assumptions!$B$8,"Check late follow-up",IF($J72&gt;Assumptions!$B$3,"Late logged","No review")))))))))</f>
        <v/>
      </c>
    </row>
    <row r="73">
      <c r="A73" s="17" t="n"/>
      <c r="B73" s="32" t="n"/>
      <c r="C73" s="17" t="n"/>
      <c r="D73" s="17" t="n"/>
      <c r="E73" s="17" t="n"/>
      <c r="F73" s="19" t="n"/>
      <c r="G73" s="33" t="n"/>
      <c r="H73" s="33" t="n"/>
      <c r="I73" s="19" t="n"/>
      <c r="J73" s="21">
        <f>IF(OR($A73="",$G73="",$H73="",$I73&lt;&gt;"Picked Up"),"",IFERROR(MAX(0,ROUND(($H73-$G73)*1440,0)),""))</f>
        <v/>
      </c>
      <c r="K73" s="10">
        <f>IF(OR($A73="",$G73="",$H73="",$I73&lt;&gt;"Picked Up"),"",IFERROR(IF($H73&gt;INT($G73)+Assumptions!$B$4,"Check","No"),""))</f>
        <v/>
      </c>
      <c r="L73" s="21">
        <f>IF(OR($A73="",$J73=""),"",IF($J73&lt;=Assumptions!$B$3,0,IFERROR(ROUNDUP(($J73-Assumptions!$B$3)/Assumptions!$B$5,0),"")))</f>
        <v/>
      </c>
      <c r="M73" s="34">
        <f>IF(OR($A73="",$L73=""),"",IFERROR($L73*Assumptions!$B$6+IF($K73="Check",Assumptions!$B$7,0),""))</f>
        <v/>
      </c>
      <c r="N73" s="19" t="n"/>
      <c r="O73" s="19" t="n"/>
      <c r="P73" s="3">
        <f>IF($A73="","",IF(AND($B73&lt;&gt;"",$G73&lt;&gt;"",INT($G73)&lt;&gt;$B73),"Check promised date",IF($I73="Canceled","No review",IF(AND($I73="Picked Up",$H73=""),"Check actual time",IF(AND($I73&lt;&gt;"Picked Up",$H73&lt;&gt;""),"Check status",IF(OR($I73="Scheduled",$I73="Awaiting Pickup"),"Open item",IF($K73="Check","Check after-hours",IF($J73&gt;=Assumptions!$B$8,"Check late follow-up",IF($J73&gt;Assumptions!$B$3,"Late logged","No review")))))))))</f>
        <v/>
      </c>
    </row>
    <row r="74">
      <c r="A74" s="17" t="n"/>
      <c r="B74" s="32" t="n"/>
      <c r="C74" s="17" t="n"/>
      <c r="D74" s="17" t="n"/>
      <c r="E74" s="17" t="n"/>
      <c r="F74" s="19" t="n"/>
      <c r="G74" s="33" t="n"/>
      <c r="H74" s="33" t="n"/>
      <c r="I74" s="19" t="n"/>
      <c r="J74" s="23">
        <f>IF(OR($A74="",$G74="",$H74="",$I74&lt;&gt;"Picked Up"),"",IFERROR(MAX(0,ROUND(($H74-$G74)*1440,0)),""))</f>
        <v/>
      </c>
      <c r="K74" s="12">
        <f>IF(OR($A74="",$G74="",$H74="",$I74&lt;&gt;"Picked Up"),"",IFERROR(IF($H74&gt;INT($G74)+Assumptions!$B$4,"Check","No"),""))</f>
        <v/>
      </c>
      <c r="L74" s="23">
        <f>IF(OR($A74="",$J74=""),"",IF($J74&lt;=Assumptions!$B$3,0,IFERROR(ROUNDUP(($J74-Assumptions!$B$3)/Assumptions!$B$5,0),"")))</f>
        <v/>
      </c>
      <c r="M74" s="35">
        <f>IF(OR($A74="",$L74=""),"",IFERROR($L74*Assumptions!$B$6+IF($K74="Check",Assumptions!$B$7,0),""))</f>
        <v/>
      </c>
      <c r="N74" s="19" t="n"/>
      <c r="O74" s="19" t="n"/>
      <c r="P74" s="6">
        <f>IF($A74="","",IF(AND($B74&lt;&gt;"",$G74&lt;&gt;"",INT($G74)&lt;&gt;$B74),"Check promised date",IF($I74="Canceled","No review",IF(AND($I74="Picked Up",$H74=""),"Check actual time",IF(AND($I74&lt;&gt;"Picked Up",$H74&lt;&gt;""),"Check status",IF(OR($I74="Scheduled",$I74="Awaiting Pickup"),"Open item",IF($K74="Check","Check after-hours",IF($J74&gt;=Assumptions!$B$8,"Check late follow-up",IF($J74&gt;Assumptions!$B$3,"Late logged","No review")))))))))</f>
        <v/>
      </c>
    </row>
    <row r="75">
      <c r="A75" s="17" t="n"/>
      <c r="B75" s="32" t="n"/>
      <c r="C75" s="17" t="n"/>
      <c r="D75" s="17" t="n"/>
      <c r="E75" s="17" t="n"/>
      <c r="F75" s="19" t="n"/>
      <c r="G75" s="33" t="n"/>
      <c r="H75" s="33" t="n"/>
      <c r="I75" s="19" t="n"/>
      <c r="J75" s="21">
        <f>IF(OR($A75="",$G75="",$H75="",$I75&lt;&gt;"Picked Up"),"",IFERROR(MAX(0,ROUND(($H75-$G75)*1440,0)),""))</f>
        <v/>
      </c>
      <c r="K75" s="10">
        <f>IF(OR($A75="",$G75="",$H75="",$I75&lt;&gt;"Picked Up"),"",IFERROR(IF($H75&gt;INT($G75)+Assumptions!$B$4,"Check","No"),""))</f>
        <v/>
      </c>
      <c r="L75" s="21">
        <f>IF(OR($A75="",$J75=""),"",IF($J75&lt;=Assumptions!$B$3,0,IFERROR(ROUNDUP(($J75-Assumptions!$B$3)/Assumptions!$B$5,0),"")))</f>
        <v/>
      </c>
      <c r="M75" s="34">
        <f>IF(OR($A75="",$L75=""),"",IFERROR($L75*Assumptions!$B$6+IF($K75="Check",Assumptions!$B$7,0),""))</f>
        <v/>
      </c>
      <c r="N75" s="19" t="n"/>
      <c r="O75" s="19" t="n"/>
      <c r="P75" s="3">
        <f>IF($A75="","",IF(AND($B75&lt;&gt;"",$G75&lt;&gt;"",INT($G75)&lt;&gt;$B75),"Check promised date",IF($I75="Canceled","No review",IF(AND($I75="Picked Up",$H75=""),"Check actual time",IF(AND($I75&lt;&gt;"Picked Up",$H75&lt;&gt;""),"Check status",IF(OR($I75="Scheduled",$I75="Awaiting Pickup"),"Open item",IF($K75="Check","Check after-hours",IF($J75&gt;=Assumptions!$B$8,"Check late follow-up",IF($J75&gt;Assumptions!$B$3,"Late logged","No review")))))))))</f>
        <v/>
      </c>
    </row>
    <row r="76">
      <c r="A76" s="17" t="n"/>
      <c r="B76" s="32" t="n"/>
      <c r="C76" s="17" t="n"/>
      <c r="D76" s="17" t="n"/>
      <c r="E76" s="17" t="n"/>
      <c r="F76" s="19" t="n"/>
      <c r="G76" s="33" t="n"/>
      <c r="H76" s="33" t="n"/>
      <c r="I76" s="19" t="n"/>
      <c r="J76" s="23">
        <f>IF(OR($A76="",$G76="",$H76="",$I76&lt;&gt;"Picked Up"),"",IFERROR(MAX(0,ROUND(($H76-$G76)*1440,0)),""))</f>
        <v/>
      </c>
      <c r="K76" s="12">
        <f>IF(OR($A76="",$G76="",$H76="",$I76&lt;&gt;"Picked Up"),"",IFERROR(IF($H76&gt;INT($G76)+Assumptions!$B$4,"Check","No"),""))</f>
        <v/>
      </c>
      <c r="L76" s="23">
        <f>IF(OR($A76="",$J76=""),"",IF($J76&lt;=Assumptions!$B$3,0,IFERROR(ROUNDUP(($J76-Assumptions!$B$3)/Assumptions!$B$5,0),"")))</f>
        <v/>
      </c>
      <c r="M76" s="35">
        <f>IF(OR($A76="",$L76=""),"",IFERROR($L76*Assumptions!$B$6+IF($K76="Check",Assumptions!$B$7,0),""))</f>
        <v/>
      </c>
      <c r="N76" s="19" t="n"/>
      <c r="O76" s="19" t="n"/>
      <c r="P76" s="6">
        <f>IF($A76="","",IF(AND($B76&lt;&gt;"",$G76&lt;&gt;"",INT($G76)&lt;&gt;$B76),"Check promised date",IF($I76="Canceled","No review",IF(AND($I76="Picked Up",$H76=""),"Check actual time",IF(AND($I76&lt;&gt;"Picked Up",$H76&lt;&gt;""),"Check status",IF(OR($I76="Scheduled",$I76="Awaiting Pickup"),"Open item",IF($K76="Check","Check after-hours",IF($J76&gt;=Assumptions!$B$8,"Check late follow-up",IF($J76&gt;Assumptions!$B$3,"Late logged","No review")))))))))</f>
        <v/>
      </c>
    </row>
    <row r="77">
      <c r="A77" s="17" t="n"/>
      <c r="B77" s="32" t="n"/>
      <c r="C77" s="17" t="n"/>
      <c r="D77" s="17" t="n"/>
      <c r="E77" s="17" t="n"/>
      <c r="F77" s="19" t="n"/>
      <c r="G77" s="33" t="n"/>
      <c r="H77" s="33" t="n"/>
      <c r="I77" s="19" t="n"/>
      <c r="J77" s="21">
        <f>IF(OR($A77="",$G77="",$H77="",$I77&lt;&gt;"Picked Up"),"",IFERROR(MAX(0,ROUND(($H77-$G77)*1440,0)),""))</f>
        <v/>
      </c>
      <c r="K77" s="10">
        <f>IF(OR($A77="",$G77="",$H77="",$I77&lt;&gt;"Picked Up"),"",IFERROR(IF($H77&gt;INT($G77)+Assumptions!$B$4,"Check","No"),""))</f>
        <v/>
      </c>
      <c r="L77" s="21">
        <f>IF(OR($A77="",$J77=""),"",IF($J77&lt;=Assumptions!$B$3,0,IFERROR(ROUNDUP(($J77-Assumptions!$B$3)/Assumptions!$B$5,0),"")))</f>
        <v/>
      </c>
      <c r="M77" s="34">
        <f>IF(OR($A77="",$L77=""),"",IFERROR($L77*Assumptions!$B$6+IF($K77="Check",Assumptions!$B$7,0),""))</f>
        <v/>
      </c>
      <c r="N77" s="19" t="n"/>
      <c r="O77" s="19" t="n"/>
      <c r="P77" s="3">
        <f>IF($A77="","",IF(AND($B77&lt;&gt;"",$G77&lt;&gt;"",INT($G77)&lt;&gt;$B77),"Check promised date",IF($I77="Canceled","No review",IF(AND($I77="Picked Up",$H77=""),"Check actual time",IF(AND($I77&lt;&gt;"Picked Up",$H77&lt;&gt;""),"Check status",IF(OR($I77="Scheduled",$I77="Awaiting Pickup"),"Open item",IF($K77="Check","Check after-hours",IF($J77&gt;=Assumptions!$B$8,"Check late follow-up",IF($J77&gt;Assumptions!$B$3,"Late logged","No review")))))))))</f>
        <v/>
      </c>
    </row>
    <row r="78">
      <c r="A78" s="17" t="n"/>
      <c r="B78" s="32" t="n"/>
      <c r="C78" s="17" t="n"/>
      <c r="D78" s="17" t="n"/>
      <c r="E78" s="17" t="n"/>
      <c r="F78" s="19" t="n"/>
      <c r="G78" s="33" t="n"/>
      <c r="H78" s="33" t="n"/>
      <c r="I78" s="19" t="n"/>
      <c r="J78" s="23">
        <f>IF(OR($A78="",$G78="",$H78="",$I78&lt;&gt;"Picked Up"),"",IFERROR(MAX(0,ROUND(($H78-$G78)*1440,0)),""))</f>
        <v/>
      </c>
      <c r="K78" s="12">
        <f>IF(OR($A78="",$G78="",$H78="",$I78&lt;&gt;"Picked Up"),"",IFERROR(IF($H78&gt;INT($G78)+Assumptions!$B$4,"Check","No"),""))</f>
        <v/>
      </c>
      <c r="L78" s="23">
        <f>IF(OR($A78="",$J78=""),"",IF($J78&lt;=Assumptions!$B$3,0,IFERROR(ROUNDUP(($J78-Assumptions!$B$3)/Assumptions!$B$5,0),"")))</f>
        <v/>
      </c>
      <c r="M78" s="35">
        <f>IF(OR($A78="",$L78=""),"",IFERROR($L78*Assumptions!$B$6+IF($K78="Check",Assumptions!$B$7,0),""))</f>
        <v/>
      </c>
      <c r="N78" s="19" t="n"/>
      <c r="O78" s="19" t="n"/>
      <c r="P78" s="6">
        <f>IF($A78="","",IF(AND($B78&lt;&gt;"",$G78&lt;&gt;"",INT($G78)&lt;&gt;$B78),"Check promised date",IF($I78="Canceled","No review",IF(AND($I78="Picked Up",$H78=""),"Check actual time",IF(AND($I78&lt;&gt;"Picked Up",$H78&lt;&gt;""),"Check status",IF(OR($I78="Scheduled",$I78="Awaiting Pickup"),"Open item",IF($K78="Check","Check after-hours",IF($J78&gt;=Assumptions!$B$8,"Check late follow-up",IF($J78&gt;Assumptions!$B$3,"Late logged","No review")))))))))</f>
        <v/>
      </c>
    </row>
    <row r="79">
      <c r="A79" s="17" t="n"/>
      <c r="B79" s="32" t="n"/>
      <c r="C79" s="17" t="n"/>
      <c r="D79" s="17" t="n"/>
      <c r="E79" s="17" t="n"/>
      <c r="F79" s="19" t="n"/>
      <c r="G79" s="33" t="n"/>
      <c r="H79" s="33" t="n"/>
      <c r="I79" s="19" t="n"/>
      <c r="J79" s="21">
        <f>IF(OR($A79="",$G79="",$H79="",$I79&lt;&gt;"Picked Up"),"",IFERROR(MAX(0,ROUND(($H79-$G79)*1440,0)),""))</f>
        <v/>
      </c>
      <c r="K79" s="10">
        <f>IF(OR($A79="",$G79="",$H79="",$I79&lt;&gt;"Picked Up"),"",IFERROR(IF($H79&gt;INT($G79)+Assumptions!$B$4,"Check","No"),""))</f>
        <v/>
      </c>
      <c r="L79" s="21">
        <f>IF(OR($A79="",$J79=""),"",IF($J79&lt;=Assumptions!$B$3,0,IFERROR(ROUNDUP(($J79-Assumptions!$B$3)/Assumptions!$B$5,0),"")))</f>
        <v/>
      </c>
      <c r="M79" s="34">
        <f>IF(OR($A79="",$L79=""),"",IFERROR($L79*Assumptions!$B$6+IF($K79="Check",Assumptions!$B$7,0),""))</f>
        <v/>
      </c>
      <c r="N79" s="19" t="n"/>
      <c r="O79" s="19" t="n"/>
      <c r="P79" s="3">
        <f>IF($A79="","",IF(AND($B79&lt;&gt;"",$G79&lt;&gt;"",INT($G79)&lt;&gt;$B79),"Check promised date",IF($I79="Canceled","No review",IF(AND($I79="Picked Up",$H79=""),"Check actual time",IF(AND($I79&lt;&gt;"Picked Up",$H79&lt;&gt;""),"Check status",IF(OR($I79="Scheduled",$I79="Awaiting Pickup"),"Open item",IF($K79="Check","Check after-hours",IF($J79&gt;=Assumptions!$B$8,"Check late follow-up",IF($J79&gt;Assumptions!$B$3,"Late logged","No review")))))))))</f>
        <v/>
      </c>
    </row>
    <row r="80">
      <c r="A80" s="17" t="n"/>
      <c r="B80" s="32" t="n"/>
      <c r="C80" s="17" t="n"/>
      <c r="D80" s="17" t="n"/>
      <c r="E80" s="17" t="n"/>
      <c r="F80" s="19" t="n"/>
      <c r="G80" s="33" t="n"/>
      <c r="H80" s="33" t="n"/>
      <c r="I80" s="19" t="n"/>
      <c r="J80" s="23">
        <f>IF(OR($A80="",$G80="",$H80="",$I80&lt;&gt;"Picked Up"),"",IFERROR(MAX(0,ROUND(($H80-$G80)*1440,0)),""))</f>
        <v/>
      </c>
      <c r="K80" s="12">
        <f>IF(OR($A80="",$G80="",$H80="",$I80&lt;&gt;"Picked Up"),"",IFERROR(IF($H80&gt;INT($G80)+Assumptions!$B$4,"Check","No"),""))</f>
        <v/>
      </c>
      <c r="L80" s="23">
        <f>IF(OR($A80="",$J80=""),"",IF($J80&lt;=Assumptions!$B$3,0,IFERROR(ROUNDUP(($J80-Assumptions!$B$3)/Assumptions!$B$5,0),"")))</f>
        <v/>
      </c>
      <c r="M80" s="35">
        <f>IF(OR($A80="",$L80=""),"",IFERROR($L80*Assumptions!$B$6+IF($K80="Check",Assumptions!$B$7,0),""))</f>
        <v/>
      </c>
      <c r="N80" s="19" t="n"/>
      <c r="O80" s="19" t="n"/>
      <c r="P80" s="6">
        <f>IF($A80="","",IF(AND($B80&lt;&gt;"",$G80&lt;&gt;"",INT($G80)&lt;&gt;$B80),"Check promised date",IF($I80="Canceled","No review",IF(AND($I80="Picked Up",$H80=""),"Check actual time",IF(AND($I80&lt;&gt;"Picked Up",$H80&lt;&gt;""),"Check status",IF(OR($I80="Scheduled",$I80="Awaiting Pickup"),"Open item",IF($K80="Check","Check after-hours",IF($J80&gt;=Assumptions!$B$8,"Check late follow-up",IF($J80&gt;Assumptions!$B$3,"Late logged","No review")))))))))</f>
        <v/>
      </c>
    </row>
    <row r="81">
      <c r="A81" s="17" t="n"/>
      <c r="B81" s="32" t="n"/>
      <c r="C81" s="17" t="n"/>
      <c r="D81" s="17" t="n"/>
      <c r="E81" s="17" t="n"/>
      <c r="F81" s="19" t="n"/>
      <c r="G81" s="33" t="n"/>
      <c r="H81" s="33" t="n"/>
      <c r="I81" s="19" t="n"/>
      <c r="J81" s="21">
        <f>IF(OR($A81="",$G81="",$H81="",$I81&lt;&gt;"Picked Up"),"",IFERROR(MAX(0,ROUND(($H81-$G81)*1440,0)),""))</f>
        <v/>
      </c>
      <c r="K81" s="10">
        <f>IF(OR($A81="",$G81="",$H81="",$I81&lt;&gt;"Picked Up"),"",IFERROR(IF($H81&gt;INT($G81)+Assumptions!$B$4,"Check","No"),""))</f>
        <v/>
      </c>
      <c r="L81" s="21">
        <f>IF(OR($A81="",$J81=""),"",IF($J81&lt;=Assumptions!$B$3,0,IFERROR(ROUNDUP(($J81-Assumptions!$B$3)/Assumptions!$B$5,0),"")))</f>
        <v/>
      </c>
      <c r="M81" s="34">
        <f>IF(OR($A81="",$L81=""),"",IFERROR($L81*Assumptions!$B$6+IF($K81="Check",Assumptions!$B$7,0),""))</f>
        <v/>
      </c>
      <c r="N81" s="19" t="n"/>
      <c r="O81" s="19" t="n"/>
      <c r="P81" s="3">
        <f>IF($A81="","",IF(AND($B81&lt;&gt;"",$G81&lt;&gt;"",INT($G81)&lt;&gt;$B81),"Check promised date",IF($I81="Canceled","No review",IF(AND($I81="Picked Up",$H81=""),"Check actual time",IF(AND($I81&lt;&gt;"Picked Up",$H81&lt;&gt;""),"Check status",IF(OR($I81="Scheduled",$I81="Awaiting Pickup"),"Open item",IF($K81="Check","Check after-hours",IF($J81&gt;=Assumptions!$B$8,"Check late follow-up",IF($J81&gt;Assumptions!$B$3,"Late logged","No review")))))))))</f>
        <v/>
      </c>
    </row>
    <row r="82">
      <c r="A82" s="17" t="n"/>
      <c r="B82" s="32" t="n"/>
      <c r="C82" s="17" t="n"/>
      <c r="D82" s="17" t="n"/>
      <c r="E82" s="17" t="n"/>
      <c r="F82" s="19" t="n"/>
      <c r="G82" s="33" t="n"/>
      <c r="H82" s="33" t="n"/>
      <c r="I82" s="19" t="n"/>
      <c r="J82" s="23">
        <f>IF(OR($A82="",$G82="",$H82="",$I82&lt;&gt;"Picked Up"),"",IFERROR(MAX(0,ROUND(($H82-$G82)*1440,0)),""))</f>
        <v/>
      </c>
      <c r="K82" s="12">
        <f>IF(OR($A82="",$G82="",$H82="",$I82&lt;&gt;"Picked Up"),"",IFERROR(IF($H82&gt;INT($G82)+Assumptions!$B$4,"Check","No"),""))</f>
        <v/>
      </c>
      <c r="L82" s="23">
        <f>IF(OR($A82="",$J82=""),"",IF($J82&lt;=Assumptions!$B$3,0,IFERROR(ROUNDUP(($J82-Assumptions!$B$3)/Assumptions!$B$5,0),"")))</f>
        <v/>
      </c>
      <c r="M82" s="35">
        <f>IF(OR($A82="",$L82=""),"",IFERROR($L82*Assumptions!$B$6+IF($K82="Check",Assumptions!$B$7,0),""))</f>
        <v/>
      </c>
      <c r="N82" s="19" t="n"/>
      <c r="O82" s="19" t="n"/>
      <c r="P82" s="6">
        <f>IF($A82="","",IF(AND($B82&lt;&gt;"",$G82&lt;&gt;"",INT($G82)&lt;&gt;$B82),"Check promised date",IF($I82="Canceled","No review",IF(AND($I82="Picked Up",$H82=""),"Check actual time",IF(AND($I82&lt;&gt;"Picked Up",$H82&lt;&gt;""),"Check status",IF(OR($I82="Scheduled",$I82="Awaiting Pickup"),"Open item",IF($K82="Check","Check after-hours",IF($J82&gt;=Assumptions!$B$8,"Check late follow-up",IF($J82&gt;Assumptions!$B$3,"Late logged","No review")))))))))</f>
        <v/>
      </c>
    </row>
    <row r="83">
      <c r="A83" s="17" t="n"/>
      <c r="B83" s="32" t="n"/>
      <c r="C83" s="17" t="n"/>
      <c r="D83" s="17" t="n"/>
      <c r="E83" s="17" t="n"/>
      <c r="F83" s="19" t="n"/>
      <c r="G83" s="33" t="n"/>
      <c r="H83" s="33" t="n"/>
      <c r="I83" s="19" t="n"/>
      <c r="J83" s="21">
        <f>IF(OR($A83="",$G83="",$H83="",$I83&lt;&gt;"Picked Up"),"",IFERROR(MAX(0,ROUND(($H83-$G83)*1440,0)),""))</f>
        <v/>
      </c>
      <c r="K83" s="10">
        <f>IF(OR($A83="",$G83="",$H83="",$I83&lt;&gt;"Picked Up"),"",IFERROR(IF($H83&gt;INT($G83)+Assumptions!$B$4,"Check","No"),""))</f>
        <v/>
      </c>
      <c r="L83" s="21">
        <f>IF(OR($A83="",$J83=""),"",IF($J83&lt;=Assumptions!$B$3,0,IFERROR(ROUNDUP(($J83-Assumptions!$B$3)/Assumptions!$B$5,0),"")))</f>
        <v/>
      </c>
      <c r="M83" s="34">
        <f>IF(OR($A83="",$L83=""),"",IFERROR($L83*Assumptions!$B$6+IF($K83="Check",Assumptions!$B$7,0),""))</f>
        <v/>
      </c>
      <c r="N83" s="19" t="n"/>
      <c r="O83" s="19" t="n"/>
      <c r="P83" s="3">
        <f>IF($A83="","",IF(AND($B83&lt;&gt;"",$G83&lt;&gt;"",INT($G83)&lt;&gt;$B83),"Check promised date",IF($I83="Canceled","No review",IF(AND($I83="Picked Up",$H83=""),"Check actual time",IF(AND($I83&lt;&gt;"Picked Up",$H83&lt;&gt;""),"Check status",IF(OR($I83="Scheduled",$I83="Awaiting Pickup"),"Open item",IF($K83="Check","Check after-hours",IF($J83&gt;=Assumptions!$B$8,"Check late follow-up",IF($J83&gt;Assumptions!$B$3,"Late logged","No review")))))))))</f>
        <v/>
      </c>
    </row>
    <row r="84">
      <c r="A84" s="17" t="n"/>
      <c r="B84" s="32" t="n"/>
      <c r="C84" s="17" t="n"/>
      <c r="D84" s="17" t="n"/>
      <c r="E84" s="17" t="n"/>
      <c r="F84" s="19" t="n"/>
      <c r="G84" s="33" t="n"/>
      <c r="H84" s="33" t="n"/>
      <c r="I84" s="19" t="n"/>
      <c r="J84" s="23">
        <f>IF(OR($A84="",$G84="",$H84="",$I84&lt;&gt;"Picked Up"),"",IFERROR(MAX(0,ROUND(($H84-$G84)*1440,0)),""))</f>
        <v/>
      </c>
      <c r="K84" s="12">
        <f>IF(OR($A84="",$G84="",$H84="",$I84&lt;&gt;"Picked Up"),"",IFERROR(IF($H84&gt;INT($G84)+Assumptions!$B$4,"Check","No"),""))</f>
        <v/>
      </c>
      <c r="L84" s="23">
        <f>IF(OR($A84="",$J84=""),"",IF($J84&lt;=Assumptions!$B$3,0,IFERROR(ROUNDUP(($J84-Assumptions!$B$3)/Assumptions!$B$5,0),"")))</f>
        <v/>
      </c>
      <c r="M84" s="35">
        <f>IF(OR($A84="",$L84=""),"",IFERROR($L84*Assumptions!$B$6+IF($K84="Check",Assumptions!$B$7,0),""))</f>
        <v/>
      </c>
      <c r="N84" s="19" t="n"/>
      <c r="O84" s="19" t="n"/>
      <c r="P84" s="6">
        <f>IF($A84="","",IF(AND($B84&lt;&gt;"",$G84&lt;&gt;"",INT($G84)&lt;&gt;$B84),"Check promised date",IF($I84="Canceled","No review",IF(AND($I84="Picked Up",$H84=""),"Check actual time",IF(AND($I84&lt;&gt;"Picked Up",$H84&lt;&gt;""),"Check status",IF(OR($I84="Scheduled",$I84="Awaiting Pickup"),"Open item",IF($K84="Check","Check after-hours",IF($J84&gt;=Assumptions!$B$8,"Check late follow-up",IF($J84&gt;Assumptions!$B$3,"Late logged","No review")))))))))</f>
        <v/>
      </c>
    </row>
    <row r="85">
      <c r="A85" s="17" t="n"/>
      <c r="B85" s="32" t="n"/>
      <c r="C85" s="17" t="n"/>
      <c r="D85" s="17" t="n"/>
      <c r="E85" s="17" t="n"/>
      <c r="F85" s="19" t="n"/>
      <c r="G85" s="33" t="n"/>
      <c r="H85" s="33" t="n"/>
      <c r="I85" s="19" t="n"/>
      <c r="J85" s="21">
        <f>IF(OR($A85="",$G85="",$H85="",$I85&lt;&gt;"Picked Up"),"",IFERROR(MAX(0,ROUND(($H85-$G85)*1440,0)),""))</f>
        <v/>
      </c>
      <c r="K85" s="10">
        <f>IF(OR($A85="",$G85="",$H85="",$I85&lt;&gt;"Picked Up"),"",IFERROR(IF($H85&gt;INT($G85)+Assumptions!$B$4,"Check","No"),""))</f>
        <v/>
      </c>
      <c r="L85" s="21">
        <f>IF(OR($A85="",$J85=""),"",IF($J85&lt;=Assumptions!$B$3,0,IFERROR(ROUNDUP(($J85-Assumptions!$B$3)/Assumptions!$B$5,0),"")))</f>
        <v/>
      </c>
      <c r="M85" s="34">
        <f>IF(OR($A85="",$L85=""),"",IFERROR($L85*Assumptions!$B$6+IF($K85="Check",Assumptions!$B$7,0),""))</f>
        <v/>
      </c>
      <c r="N85" s="19" t="n"/>
      <c r="O85" s="19" t="n"/>
      <c r="P85" s="3">
        <f>IF($A85="","",IF(AND($B85&lt;&gt;"",$G85&lt;&gt;"",INT($G85)&lt;&gt;$B85),"Check promised date",IF($I85="Canceled","No review",IF(AND($I85="Picked Up",$H85=""),"Check actual time",IF(AND($I85&lt;&gt;"Picked Up",$H85&lt;&gt;""),"Check status",IF(OR($I85="Scheduled",$I85="Awaiting Pickup"),"Open item",IF($K85="Check","Check after-hours",IF($J85&gt;=Assumptions!$B$8,"Check late follow-up",IF($J85&gt;Assumptions!$B$3,"Late logged","No review")))))))))</f>
        <v/>
      </c>
    </row>
    <row r="86">
      <c r="A86" s="17" t="n"/>
      <c r="B86" s="32" t="n"/>
      <c r="C86" s="17" t="n"/>
      <c r="D86" s="17" t="n"/>
      <c r="E86" s="17" t="n"/>
      <c r="F86" s="19" t="n"/>
      <c r="G86" s="33" t="n"/>
      <c r="H86" s="33" t="n"/>
      <c r="I86" s="19" t="n"/>
      <c r="J86" s="23">
        <f>IF(OR($A86="",$G86="",$H86="",$I86&lt;&gt;"Picked Up"),"",IFERROR(MAX(0,ROUND(($H86-$G86)*1440,0)),""))</f>
        <v/>
      </c>
      <c r="K86" s="12">
        <f>IF(OR($A86="",$G86="",$H86="",$I86&lt;&gt;"Picked Up"),"",IFERROR(IF($H86&gt;INT($G86)+Assumptions!$B$4,"Check","No"),""))</f>
        <v/>
      </c>
      <c r="L86" s="23">
        <f>IF(OR($A86="",$J86=""),"",IF($J86&lt;=Assumptions!$B$3,0,IFERROR(ROUNDUP(($J86-Assumptions!$B$3)/Assumptions!$B$5,0),"")))</f>
        <v/>
      </c>
      <c r="M86" s="35">
        <f>IF(OR($A86="",$L86=""),"",IFERROR($L86*Assumptions!$B$6+IF($K86="Check",Assumptions!$B$7,0),""))</f>
        <v/>
      </c>
      <c r="N86" s="19" t="n"/>
      <c r="O86" s="19" t="n"/>
      <c r="P86" s="6">
        <f>IF($A86="","",IF(AND($B86&lt;&gt;"",$G86&lt;&gt;"",INT($G86)&lt;&gt;$B86),"Check promised date",IF($I86="Canceled","No review",IF(AND($I86="Picked Up",$H86=""),"Check actual time",IF(AND($I86&lt;&gt;"Picked Up",$H86&lt;&gt;""),"Check status",IF(OR($I86="Scheduled",$I86="Awaiting Pickup"),"Open item",IF($K86="Check","Check after-hours",IF($J86&gt;=Assumptions!$B$8,"Check late follow-up",IF($J86&gt;Assumptions!$B$3,"Late logged","No review")))))))))</f>
        <v/>
      </c>
    </row>
    <row r="87">
      <c r="A87" s="17" t="n"/>
      <c r="B87" s="32" t="n"/>
      <c r="C87" s="17" t="n"/>
      <c r="D87" s="17" t="n"/>
      <c r="E87" s="17" t="n"/>
      <c r="F87" s="19" t="n"/>
      <c r="G87" s="33" t="n"/>
      <c r="H87" s="33" t="n"/>
      <c r="I87" s="19" t="n"/>
      <c r="J87" s="21">
        <f>IF(OR($A87="",$G87="",$H87="",$I87&lt;&gt;"Picked Up"),"",IFERROR(MAX(0,ROUND(($H87-$G87)*1440,0)),""))</f>
        <v/>
      </c>
      <c r="K87" s="10">
        <f>IF(OR($A87="",$G87="",$H87="",$I87&lt;&gt;"Picked Up"),"",IFERROR(IF($H87&gt;INT($G87)+Assumptions!$B$4,"Check","No"),""))</f>
        <v/>
      </c>
      <c r="L87" s="21">
        <f>IF(OR($A87="",$J87=""),"",IF($J87&lt;=Assumptions!$B$3,0,IFERROR(ROUNDUP(($J87-Assumptions!$B$3)/Assumptions!$B$5,0),"")))</f>
        <v/>
      </c>
      <c r="M87" s="34">
        <f>IF(OR($A87="",$L87=""),"",IFERROR($L87*Assumptions!$B$6+IF($K87="Check",Assumptions!$B$7,0),""))</f>
        <v/>
      </c>
      <c r="N87" s="19" t="n"/>
      <c r="O87" s="19" t="n"/>
      <c r="P87" s="3">
        <f>IF($A87="","",IF(AND($B87&lt;&gt;"",$G87&lt;&gt;"",INT($G87)&lt;&gt;$B87),"Check promised date",IF($I87="Canceled","No review",IF(AND($I87="Picked Up",$H87=""),"Check actual time",IF(AND($I87&lt;&gt;"Picked Up",$H87&lt;&gt;""),"Check status",IF(OR($I87="Scheduled",$I87="Awaiting Pickup"),"Open item",IF($K87="Check","Check after-hours",IF($J87&gt;=Assumptions!$B$8,"Check late follow-up",IF($J87&gt;Assumptions!$B$3,"Late logged","No review")))))))))</f>
        <v/>
      </c>
    </row>
    <row r="88">
      <c r="A88" s="17" t="n"/>
      <c r="B88" s="32" t="n"/>
      <c r="C88" s="17" t="n"/>
      <c r="D88" s="17" t="n"/>
      <c r="E88" s="17" t="n"/>
      <c r="F88" s="19" t="n"/>
      <c r="G88" s="33" t="n"/>
      <c r="H88" s="33" t="n"/>
      <c r="I88" s="19" t="n"/>
      <c r="J88" s="23">
        <f>IF(OR($A88="",$G88="",$H88="",$I88&lt;&gt;"Picked Up"),"",IFERROR(MAX(0,ROUND(($H88-$G88)*1440,0)),""))</f>
        <v/>
      </c>
      <c r="K88" s="12">
        <f>IF(OR($A88="",$G88="",$H88="",$I88&lt;&gt;"Picked Up"),"",IFERROR(IF($H88&gt;INT($G88)+Assumptions!$B$4,"Check","No"),""))</f>
        <v/>
      </c>
      <c r="L88" s="23">
        <f>IF(OR($A88="",$J88=""),"",IF($J88&lt;=Assumptions!$B$3,0,IFERROR(ROUNDUP(($J88-Assumptions!$B$3)/Assumptions!$B$5,0),"")))</f>
        <v/>
      </c>
      <c r="M88" s="35">
        <f>IF(OR($A88="",$L88=""),"",IFERROR($L88*Assumptions!$B$6+IF($K88="Check",Assumptions!$B$7,0),""))</f>
        <v/>
      </c>
      <c r="N88" s="19" t="n"/>
      <c r="O88" s="19" t="n"/>
      <c r="P88" s="6">
        <f>IF($A88="","",IF(AND($B88&lt;&gt;"",$G88&lt;&gt;"",INT($G88)&lt;&gt;$B88),"Check promised date",IF($I88="Canceled","No review",IF(AND($I88="Picked Up",$H88=""),"Check actual time",IF(AND($I88&lt;&gt;"Picked Up",$H88&lt;&gt;""),"Check status",IF(OR($I88="Scheduled",$I88="Awaiting Pickup"),"Open item",IF($K88="Check","Check after-hours",IF($J88&gt;=Assumptions!$B$8,"Check late follow-up",IF($J88&gt;Assumptions!$B$3,"Late logged","No review")))))))))</f>
        <v/>
      </c>
    </row>
    <row r="89">
      <c r="A89" s="17" t="n"/>
      <c r="B89" s="32" t="n"/>
      <c r="C89" s="17" t="n"/>
      <c r="D89" s="17" t="n"/>
      <c r="E89" s="17" t="n"/>
      <c r="F89" s="19" t="n"/>
      <c r="G89" s="33" t="n"/>
      <c r="H89" s="33" t="n"/>
      <c r="I89" s="19" t="n"/>
      <c r="J89" s="21">
        <f>IF(OR($A89="",$G89="",$H89="",$I89&lt;&gt;"Picked Up"),"",IFERROR(MAX(0,ROUND(($H89-$G89)*1440,0)),""))</f>
        <v/>
      </c>
      <c r="K89" s="10">
        <f>IF(OR($A89="",$G89="",$H89="",$I89&lt;&gt;"Picked Up"),"",IFERROR(IF($H89&gt;INT($G89)+Assumptions!$B$4,"Check","No"),""))</f>
        <v/>
      </c>
      <c r="L89" s="21">
        <f>IF(OR($A89="",$J89=""),"",IF($J89&lt;=Assumptions!$B$3,0,IFERROR(ROUNDUP(($J89-Assumptions!$B$3)/Assumptions!$B$5,0),"")))</f>
        <v/>
      </c>
      <c r="M89" s="34">
        <f>IF(OR($A89="",$L89=""),"",IFERROR($L89*Assumptions!$B$6+IF($K89="Check",Assumptions!$B$7,0),""))</f>
        <v/>
      </c>
      <c r="N89" s="19" t="n"/>
      <c r="O89" s="19" t="n"/>
      <c r="P89" s="3">
        <f>IF($A89="","",IF(AND($B89&lt;&gt;"",$G89&lt;&gt;"",INT($G89)&lt;&gt;$B89),"Check promised date",IF($I89="Canceled","No review",IF(AND($I89="Picked Up",$H89=""),"Check actual time",IF(AND($I89&lt;&gt;"Picked Up",$H89&lt;&gt;""),"Check status",IF(OR($I89="Scheduled",$I89="Awaiting Pickup"),"Open item",IF($K89="Check","Check after-hours",IF($J89&gt;=Assumptions!$B$8,"Check late follow-up",IF($J89&gt;Assumptions!$B$3,"Late logged","No review")))))))))</f>
        <v/>
      </c>
    </row>
    <row r="90">
      <c r="A90" s="17" t="n"/>
      <c r="B90" s="32" t="n"/>
      <c r="C90" s="17" t="n"/>
      <c r="D90" s="17" t="n"/>
      <c r="E90" s="17" t="n"/>
      <c r="F90" s="19" t="n"/>
      <c r="G90" s="33" t="n"/>
      <c r="H90" s="33" t="n"/>
      <c r="I90" s="19" t="n"/>
      <c r="J90" s="23">
        <f>IF(OR($A90="",$G90="",$H90="",$I90&lt;&gt;"Picked Up"),"",IFERROR(MAX(0,ROUND(($H90-$G90)*1440,0)),""))</f>
        <v/>
      </c>
      <c r="K90" s="12">
        <f>IF(OR($A90="",$G90="",$H90="",$I90&lt;&gt;"Picked Up"),"",IFERROR(IF($H90&gt;INT($G90)+Assumptions!$B$4,"Check","No"),""))</f>
        <v/>
      </c>
      <c r="L90" s="23">
        <f>IF(OR($A90="",$J90=""),"",IF($J90&lt;=Assumptions!$B$3,0,IFERROR(ROUNDUP(($J90-Assumptions!$B$3)/Assumptions!$B$5,0),"")))</f>
        <v/>
      </c>
      <c r="M90" s="35">
        <f>IF(OR($A90="",$L90=""),"",IFERROR($L90*Assumptions!$B$6+IF($K90="Check",Assumptions!$B$7,0),""))</f>
        <v/>
      </c>
      <c r="N90" s="19" t="n"/>
      <c r="O90" s="19" t="n"/>
      <c r="P90" s="6">
        <f>IF($A90="","",IF(AND($B90&lt;&gt;"",$G90&lt;&gt;"",INT($G90)&lt;&gt;$B90),"Check promised date",IF($I90="Canceled","No review",IF(AND($I90="Picked Up",$H90=""),"Check actual time",IF(AND($I90&lt;&gt;"Picked Up",$H90&lt;&gt;""),"Check status",IF(OR($I90="Scheduled",$I90="Awaiting Pickup"),"Open item",IF($K90="Check","Check after-hours",IF($J90&gt;=Assumptions!$B$8,"Check late follow-up",IF($J90&gt;Assumptions!$B$3,"Late logged","No review")))))))))</f>
        <v/>
      </c>
    </row>
    <row r="91">
      <c r="A91" s="17" t="n"/>
      <c r="B91" s="32" t="n"/>
      <c r="C91" s="17" t="n"/>
      <c r="D91" s="17" t="n"/>
      <c r="E91" s="17" t="n"/>
      <c r="F91" s="19" t="n"/>
      <c r="G91" s="33" t="n"/>
      <c r="H91" s="33" t="n"/>
      <c r="I91" s="19" t="n"/>
      <c r="J91" s="21">
        <f>IF(OR($A91="",$G91="",$H91="",$I91&lt;&gt;"Picked Up"),"",IFERROR(MAX(0,ROUND(($H91-$G91)*1440,0)),""))</f>
        <v/>
      </c>
      <c r="K91" s="10">
        <f>IF(OR($A91="",$G91="",$H91="",$I91&lt;&gt;"Picked Up"),"",IFERROR(IF($H91&gt;INT($G91)+Assumptions!$B$4,"Check","No"),""))</f>
        <v/>
      </c>
      <c r="L91" s="21">
        <f>IF(OR($A91="",$J91=""),"",IF($J91&lt;=Assumptions!$B$3,0,IFERROR(ROUNDUP(($J91-Assumptions!$B$3)/Assumptions!$B$5,0),"")))</f>
        <v/>
      </c>
      <c r="M91" s="34">
        <f>IF(OR($A91="",$L91=""),"",IFERROR($L91*Assumptions!$B$6+IF($K91="Check",Assumptions!$B$7,0),""))</f>
        <v/>
      </c>
      <c r="N91" s="19" t="n"/>
      <c r="O91" s="19" t="n"/>
      <c r="P91" s="3">
        <f>IF($A91="","",IF(AND($B91&lt;&gt;"",$G91&lt;&gt;"",INT($G91)&lt;&gt;$B91),"Check promised date",IF($I91="Canceled","No review",IF(AND($I91="Picked Up",$H91=""),"Check actual time",IF(AND($I91&lt;&gt;"Picked Up",$H91&lt;&gt;""),"Check status",IF(OR($I91="Scheduled",$I91="Awaiting Pickup"),"Open item",IF($K91="Check","Check after-hours",IF($J91&gt;=Assumptions!$B$8,"Check late follow-up",IF($J91&gt;Assumptions!$B$3,"Late logged","No review")))))))))</f>
        <v/>
      </c>
    </row>
    <row r="92">
      <c r="A92" s="17" t="n"/>
      <c r="B92" s="32" t="n"/>
      <c r="C92" s="17" t="n"/>
      <c r="D92" s="17" t="n"/>
      <c r="E92" s="17" t="n"/>
      <c r="F92" s="19" t="n"/>
      <c r="G92" s="33" t="n"/>
      <c r="H92" s="33" t="n"/>
      <c r="I92" s="19" t="n"/>
      <c r="J92" s="23">
        <f>IF(OR($A92="",$G92="",$H92="",$I92&lt;&gt;"Picked Up"),"",IFERROR(MAX(0,ROUND(($H92-$G92)*1440,0)),""))</f>
        <v/>
      </c>
      <c r="K92" s="12">
        <f>IF(OR($A92="",$G92="",$H92="",$I92&lt;&gt;"Picked Up"),"",IFERROR(IF($H92&gt;INT($G92)+Assumptions!$B$4,"Check","No"),""))</f>
        <v/>
      </c>
      <c r="L92" s="23">
        <f>IF(OR($A92="",$J92=""),"",IF($J92&lt;=Assumptions!$B$3,0,IFERROR(ROUNDUP(($J92-Assumptions!$B$3)/Assumptions!$B$5,0),"")))</f>
        <v/>
      </c>
      <c r="M92" s="35">
        <f>IF(OR($A92="",$L92=""),"",IFERROR($L92*Assumptions!$B$6+IF($K92="Check",Assumptions!$B$7,0),""))</f>
        <v/>
      </c>
      <c r="N92" s="19" t="n"/>
      <c r="O92" s="19" t="n"/>
      <c r="P92" s="6">
        <f>IF($A92="","",IF(AND($B92&lt;&gt;"",$G92&lt;&gt;"",INT($G92)&lt;&gt;$B92),"Check promised date",IF($I92="Canceled","No review",IF(AND($I92="Picked Up",$H92=""),"Check actual time",IF(AND($I92&lt;&gt;"Picked Up",$H92&lt;&gt;""),"Check status",IF(OR($I92="Scheduled",$I92="Awaiting Pickup"),"Open item",IF($K92="Check","Check after-hours",IF($J92&gt;=Assumptions!$B$8,"Check late follow-up",IF($J92&gt;Assumptions!$B$3,"Late logged","No review")))))))))</f>
        <v/>
      </c>
    </row>
    <row r="93">
      <c r="A93" s="17" t="n"/>
      <c r="B93" s="32" t="n"/>
      <c r="C93" s="17" t="n"/>
      <c r="D93" s="17" t="n"/>
      <c r="E93" s="17" t="n"/>
      <c r="F93" s="19" t="n"/>
      <c r="G93" s="33" t="n"/>
      <c r="H93" s="33" t="n"/>
      <c r="I93" s="19" t="n"/>
      <c r="J93" s="21">
        <f>IF(OR($A93="",$G93="",$H93="",$I93&lt;&gt;"Picked Up"),"",IFERROR(MAX(0,ROUND(($H93-$G93)*1440,0)),""))</f>
        <v/>
      </c>
      <c r="K93" s="10">
        <f>IF(OR($A93="",$G93="",$H93="",$I93&lt;&gt;"Picked Up"),"",IFERROR(IF($H93&gt;INT($G93)+Assumptions!$B$4,"Check","No"),""))</f>
        <v/>
      </c>
      <c r="L93" s="21">
        <f>IF(OR($A93="",$J93=""),"",IF($J93&lt;=Assumptions!$B$3,0,IFERROR(ROUNDUP(($J93-Assumptions!$B$3)/Assumptions!$B$5,0),"")))</f>
        <v/>
      </c>
      <c r="M93" s="34">
        <f>IF(OR($A93="",$L93=""),"",IFERROR($L93*Assumptions!$B$6+IF($K93="Check",Assumptions!$B$7,0),""))</f>
        <v/>
      </c>
      <c r="N93" s="19" t="n"/>
      <c r="O93" s="19" t="n"/>
      <c r="P93" s="3">
        <f>IF($A93="","",IF(AND($B93&lt;&gt;"",$G93&lt;&gt;"",INT($G93)&lt;&gt;$B93),"Check promised date",IF($I93="Canceled","No review",IF(AND($I93="Picked Up",$H93=""),"Check actual time",IF(AND($I93&lt;&gt;"Picked Up",$H93&lt;&gt;""),"Check status",IF(OR($I93="Scheduled",$I93="Awaiting Pickup"),"Open item",IF($K93="Check","Check after-hours",IF($J93&gt;=Assumptions!$B$8,"Check late follow-up",IF($J93&gt;Assumptions!$B$3,"Late logged","No review")))))))))</f>
        <v/>
      </c>
    </row>
    <row r="94">
      <c r="A94" s="17" t="n"/>
      <c r="B94" s="32" t="n"/>
      <c r="C94" s="17" t="n"/>
      <c r="D94" s="17" t="n"/>
      <c r="E94" s="17" t="n"/>
      <c r="F94" s="19" t="n"/>
      <c r="G94" s="33" t="n"/>
      <c r="H94" s="33" t="n"/>
      <c r="I94" s="19" t="n"/>
      <c r="J94" s="23">
        <f>IF(OR($A94="",$G94="",$H94="",$I94&lt;&gt;"Picked Up"),"",IFERROR(MAX(0,ROUND(($H94-$G94)*1440,0)),""))</f>
        <v/>
      </c>
      <c r="K94" s="12">
        <f>IF(OR($A94="",$G94="",$H94="",$I94&lt;&gt;"Picked Up"),"",IFERROR(IF($H94&gt;INT($G94)+Assumptions!$B$4,"Check","No"),""))</f>
        <v/>
      </c>
      <c r="L94" s="23">
        <f>IF(OR($A94="",$J94=""),"",IF($J94&lt;=Assumptions!$B$3,0,IFERROR(ROUNDUP(($J94-Assumptions!$B$3)/Assumptions!$B$5,0),"")))</f>
        <v/>
      </c>
      <c r="M94" s="35">
        <f>IF(OR($A94="",$L94=""),"",IFERROR($L94*Assumptions!$B$6+IF($K94="Check",Assumptions!$B$7,0),""))</f>
        <v/>
      </c>
      <c r="N94" s="19" t="n"/>
      <c r="O94" s="19" t="n"/>
      <c r="P94" s="6">
        <f>IF($A94="","",IF(AND($B94&lt;&gt;"",$G94&lt;&gt;"",INT($G94)&lt;&gt;$B94),"Check promised date",IF($I94="Canceled","No review",IF(AND($I94="Picked Up",$H94=""),"Check actual time",IF(AND($I94&lt;&gt;"Picked Up",$H94&lt;&gt;""),"Check status",IF(OR($I94="Scheduled",$I94="Awaiting Pickup"),"Open item",IF($K94="Check","Check after-hours",IF($J94&gt;=Assumptions!$B$8,"Check late follow-up",IF($J94&gt;Assumptions!$B$3,"Late logged","No review")))))))))</f>
        <v/>
      </c>
    </row>
    <row r="95">
      <c r="A95" s="17" t="n"/>
      <c r="B95" s="32" t="n"/>
      <c r="C95" s="17" t="n"/>
      <c r="D95" s="17" t="n"/>
      <c r="E95" s="17" t="n"/>
      <c r="F95" s="19" t="n"/>
      <c r="G95" s="33" t="n"/>
      <c r="H95" s="33" t="n"/>
      <c r="I95" s="19" t="n"/>
      <c r="J95" s="21">
        <f>IF(OR($A95="",$G95="",$H95="",$I95&lt;&gt;"Picked Up"),"",IFERROR(MAX(0,ROUND(($H95-$G95)*1440,0)),""))</f>
        <v/>
      </c>
      <c r="K95" s="10">
        <f>IF(OR($A95="",$G95="",$H95="",$I95&lt;&gt;"Picked Up"),"",IFERROR(IF($H95&gt;INT($G95)+Assumptions!$B$4,"Check","No"),""))</f>
        <v/>
      </c>
      <c r="L95" s="21">
        <f>IF(OR($A95="",$J95=""),"",IF($J95&lt;=Assumptions!$B$3,0,IFERROR(ROUNDUP(($J95-Assumptions!$B$3)/Assumptions!$B$5,0),"")))</f>
        <v/>
      </c>
      <c r="M95" s="34">
        <f>IF(OR($A95="",$L95=""),"",IFERROR($L95*Assumptions!$B$6+IF($K95="Check",Assumptions!$B$7,0),""))</f>
        <v/>
      </c>
      <c r="N95" s="19" t="n"/>
      <c r="O95" s="19" t="n"/>
      <c r="P95" s="3">
        <f>IF($A95="","",IF(AND($B95&lt;&gt;"",$G95&lt;&gt;"",INT($G95)&lt;&gt;$B95),"Check promised date",IF($I95="Canceled","No review",IF(AND($I95="Picked Up",$H95=""),"Check actual time",IF(AND($I95&lt;&gt;"Picked Up",$H95&lt;&gt;""),"Check status",IF(OR($I95="Scheduled",$I95="Awaiting Pickup"),"Open item",IF($K95="Check","Check after-hours",IF($J95&gt;=Assumptions!$B$8,"Check late follow-up",IF($J95&gt;Assumptions!$B$3,"Late logged","No review")))))))))</f>
        <v/>
      </c>
    </row>
    <row r="96">
      <c r="A96" s="17" t="n"/>
      <c r="B96" s="32" t="n"/>
      <c r="C96" s="17" t="n"/>
      <c r="D96" s="17" t="n"/>
      <c r="E96" s="17" t="n"/>
      <c r="F96" s="19" t="n"/>
      <c r="G96" s="33" t="n"/>
      <c r="H96" s="33" t="n"/>
      <c r="I96" s="19" t="n"/>
      <c r="J96" s="23">
        <f>IF(OR($A96="",$G96="",$H96="",$I96&lt;&gt;"Picked Up"),"",IFERROR(MAX(0,ROUND(($H96-$G96)*1440,0)),""))</f>
        <v/>
      </c>
      <c r="K96" s="12">
        <f>IF(OR($A96="",$G96="",$H96="",$I96&lt;&gt;"Picked Up"),"",IFERROR(IF($H96&gt;INT($G96)+Assumptions!$B$4,"Check","No"),""))</f>
        <v/>
      </c>
      <c r="L96" s="23">
        <f>IF(OR($A96="",$J96=""),"",IF($J96&lt;=Assumptions!$B$3,0,IFERROR(ROUNDUP(($J96-Assumptions!$B$3)/Assumptions!$B$5,0),"")))</f>
        <v/>
      </c>
      <c r="M96" s="35">
        <f>IF(OR($A96="",$L96=""),"",IFERROR($L96*Assumptions!$B$6+IF($K96="Check",Assumptions!$B$7,0),""))</f>
        <v/>
      </c>
      <c r="N96" s="19" t="n"/>
      <c r="O96" s="19" t="n"/>
      <c r="P96" s="6">
        <f>IF($A96="","",IF(AND($B96&lt;&gt;"",$G96&lt;&gt;"",INT($G96)&lt;&gt;$B96),"Check promised date",IF($I96="Canceled","No review",IF(AND($I96="Picked Up",$H96=""),"Check actual time",IF(AND($I96&lt;&gt;"Picked Up",$H96&lt;&gt;""),"Check status",IF(OR($I96="Scheduled",$I96="Awaiting Pickup"),"Open item",IF($K96="Check","Check after-hours",IF($J96&gt;=Assumptions!$B$8,"Check late follow-up",IF($J96&gt;Assumptions!$B$3,"Late logged","No review")))))))))</f>
        <v/>
      </c>
    </row>
    <row r="97">
      <c r="A97" s="17" t="n"/>
      <c r="B97" s="32" t="n"/>
      <c r="C97" s="17" t="n"/>
      <c r="D97" s="17" t="n"/>
      <c r="E97" s="17" t="n"/>
      <c r="F97" s="19" t="n"/>
      <c r="G97" s="33" t="n"/>
      <c r="H97" s="33" t="n"/>
      <c r="I97" s="19" t="n"/>
      <c r="J97" s="21">
        <f>IF(OR($A97="",$G97="",$H97="",$I97&lt;&gt;"Picked Up"),"",IFERROR(MAX(0,ROUND(($H97-$G97)*1440,0)),""))</f>
        <v/>
      </c>
      <c r="K97" s="10">
        <f>IF(OR($A97="",$G97="",$H97="",$I97&lt;&gt;"Picked Up"),"",IFERROR(IF($H97&gt;INT($G97)+Assumptions!$B$4,"Check","No"),""))</f>
        <v/>
      </c>
      <c r="L97" s="21">
        <f>IF(OR($A97="",$J97=""),"",IF($J97&lt;=Assumptions!$B$3,0,IFERROR(ROUNDUP(($J97-Assumptions!$B$3)/Assumptions!$B$5,0),"")))</f>
        <v/>
      </c>
      <c r="M97" s="34">
        <f>IF(OR($A97="",$L97=""),"",IFERROR($L97*Assumptions!$B$6+IF($K97="Check",Assumptions!$B$7,0),""))</f>
        <v/>
      </c>
      <c r="N97" s="19" t="n"/>
      <c r="O97" s="19" t="n"/>
      <c r="P97" s="3">
        <f>IF($A97="","",IF(AND($B97&lt;&gt;"",$G97&lt;&gt;"",INT($G97)&lt;&gt;$B97),"Check promised date",IF($I97="Canceled","No review",IF(AND($I97="Picked Up",$H97=""),"Check actual time",IF(AND($I97&lt;&gt;"Picked Up",$H97&lt;&gt;""),"Check status",IF(OR($I97="Scheduled",$I97="Awaiting Pickup"),"Open item",IF($K97="Check","Check after-hours",IF($J97&gt;=Assumptions!$B$8,"Check late follow-up",IF($J97&gt;Assumptions!$B$3,"Late logged","No review")))))))))</f>
        <v/>
      </c>
    </row>
    <row r="98">
      <c r="A98" s="17" t="n"/>
      <c r="B98" s="32" t="n"/>
      <c r="C98" s="17" t="n"/>
      <c r="D98" s="17" t="n"/>
      <c r="E98" s="17" t="n"/>
      <c r="F98" s="19" t="n"/>
      <c r="G98" s="33" t="n"/>
      <c r="H98" s="33" t="n"/>
      <c r="I98" s="19" t="n"/>
      <c r="J98" s="23">
        <f>IF(OR($A98="",$G98="",$H98="",$I98&lt;&gt;"Picked Up"),"",IFERROR(MAX(0,ROUND(($H98-$G98)*1440,0)),""))</f>
        <v/>
      </c>
      <c r="K98" s="12">
        <f>IF(OR($A98="",$G98="",$H98="",$I98&lt;&gt;"Picked Up"),"",IFERROR(IF($H98&gt;INT($G98)+Assumptions!$B$4,"Check","No"),""))</f>
        <v/>
      </c>
      <c r="L98" s="23">
        <f>IF(OR($A98="",$J98=""),"",IF($J98&lt;=Assumptions!$B$3,0,IFERROR(ROUNDUP(($J98-Assumptions!$B$3)/Assumptions!$B$5,0),"")))</f>
        <v/>
      </c>
      <c r="M98" s="35">
        <f>IF(OR($A98="",$L98=""),"",IFERROR($L98*Assumptions!$B$6+IF($K98="Check",Assumptions!$B$7,0),""))</f>
        <v/>
      </c>
      <c r="N98" s="19" t="n"/>
      <c r="O98" s="19" t="n"/>
      <c r="P98" s="6">
        <f>IF($A98="","",IF(AND($B98&lt;&gt;"",$G98&lt;&gt;"",INT($G98)&lt;&gt;$B98),"Check promised date",IF($I98="Canceled","No review",IF(AND($I98="Picked Up",$H98=""),"Check actual time",IF(AND($I98&lt;&gt;"Picked Up",$H98&lt;&gt;""),"Check status",IF(OR($I98="Scheduled",$I98="Awaiting Pickup"),"Open item",IF($K98="Check","Check after-hours",IF($J98&gt;=Assumptions!$B$8,"Check late follow-up",IF($J98&gt;Assumptions!$B$3,"Late logged","No review")))))))))</f>
        <v/>
      </c>
    </row>
    <row r="99">
      <c r="A99" s="17" t="n"/>
      <c r="B99" s="32" t="n"/>
      <c r="C99" s="17" t="n"/>
      <c r="D99" s="17" t="n"/>
      <c r="E99" s="17" t="n"/>
      <c r="F99" s="19" t="n"/>
      <c r="G99" s="33" t="n"/>
      <c r="H99" s="33" t="n"/>
      <c r="I99" s="19" t="n"/>
      <c r="J99" s="21">
        <f>IF(OR($A99="",$G99="",$H99="",$I99&lt;&gt;"Picked Up"),"",IFERROR(MAX(0,ROUND(($H99-$G99)*1440,0)),""))</f>
        <v/>
      </c>
      <c r="K99" s="10">
        <f>IF(OR($A99="",$G99="",$H99="",$I99&lt;&gt;"Picked Up"),"",IFERROR(IF($H99&gt;INT($G99)+Assumptions!$B$4,"Check","No"),""))</f>
        <v/>
      </c>
      <c r="L99" s="21">
        <f>IF(OR($A99="",$J99=""),"",IF($J99&lt;=Assumptions!$B$3,0,IFERROR(ROUNDUP(($J99-Assumptions!$B$3)/Assumptions!$B$5,0),"")))</f>
        <v/>
      </c>
      <c r="M99" s="34">
        <f>IF(OR($A99="",$L99=""),"",IFERROR($L99*Assumptions!$B$6+IF($K99="Check",Assumptions!$B$7,0),""))</f>
        <v/>
      </c>
      <c r="N99" s="19" t="n"/>
      <c r="O99" s="19" t="n"/>
      <c r="P99" s="3">
        <f>IF($A99="","",IF(AND($B99&lt;&gt;"",$G99&lt;&gt;"",INT($G99)&lt;&gt;$B99),"Check promised date",IF($I99="Canceled","No review",IF(AND($I99="Picked Up",$H99=""),"Check actual time",IF(AND($I99&lt;&gt;"Picked Up",$H99&lt;&gt;""),"Check status",IF(OR($I99="Scheduled",$I99="Awaiting Pickup"),"Open item",IF($K99="Check","Check after-hours",IF($J99&gt;=Assumptions!$B$8,"Check late follow-up",IF($J99&gt;Assumptions!$B$3,"Late logged","No review")))))))))</f>
        <v/>
      </c>
    </row>
    <row r="100">
      <c r="A100" s="17" t="n"/>
      <c r="B100" s="32" t="n"/>
      <c r="C100" s="17" t="n"/>
      <c r="D100" s="17" t="n"/>
      <c r="E100" s="17" t="n"/>
      <c r="F100" s="19" t="n"/>
      <c r="G100" s="33" t="n"/>
      <c r="H100" s="33" t="n"/>
      <c r="I100" s="19" t="n"/>
      <c r="J100" s="23">
        <f>IF(OR($A100="",$G100="",$H100="",$I100&lt;&gt;"Picked Up"),"",IFERROR(MAX(0,ROUND(($H100-$G100)*1440,0)),""))</f>
        <v/>
      </c>
      <c r="K100" s="12">
        <f>IF(OR($A100="",$G100="",$H100="",$I100&lt;&gt;"Picked Up"),"",IFERROR(IF($H100&gt;INT($G100)+Assumptions!$B$4,"Check","No"),""))</f>
        <v/>
      </c>
      <c r="L100" s="23">
        <f>IF(OR($A100="",$J100=""),"",IF($J100&lt;=Assumptions!$B$3,0,IFERROR(ROUNDUP(($J100-Assumptions!$B$3)/Assumptions!$B$5,0),"")))</f>
        <v/>
      </c>
      <c r="M100" s="35">
        <f>IF(OR($A100="",$L100=""),"",IFERROR($L100*Assumptions!$B$6+IF($K100="Check",Assumptions!$B$7,0),""))</f>
        <v/>
      </c>
      <c r="N100" s="19" t="n"/>
      <c r="O100" s="19" t="n"/>
      <c r="P100" s="6">
        <f>IF($A100="","",IF(AND($B100&lt;&gt;"",$G100&lt;&gt;"",INT($G100)&lt;&gt;$B100),"Check promised date",IF($I100="Canceled","No review",IF(AND($I100="Picked Up",$H100=""),"Check actual time",IF(AND($I100&lt;&gt;"Picked Up",$H100&lt;&gt;""),"Check status",IF(OR($I100="Scheduled",$I100="Awaiting Pickup"),"Open item",IF($K100="Check","Check after-hours",IF($J100&gt;=Assumptions!$B$8,"Check late follow-up",IF($J100&gt;Assumptions!$B$3,"Late logged","No review")))))))))</f>
        <v/>
      </c>
    </row>
    <row r="101">
      <c r="A101" s="17" t="n"/>
      <c r="B101" s="32" t="n"/>
      <c r="C101" s="17" t="n"/>
      <c r="D101" s="17" t="n"/>
      <c r="E101" s="17" t="n"/>
      <c r="F101" s="19" t="n"/>
      <c r="G101" s="33" t="n"/>
      <c r="H101" s="33" t="n"/>
      <c r="I101" s="19" t="n"/>
      <c r="J101" s="21">
        <f>IF(OR($A101="",$G101="",$H101="",$I101&lt;&gt;"Picked Up"),"",IFERROR(MAX(0,ROUND(($H101-$G101)*1440,0)),""))</f>
        <v/>
      </c>
      <c r="K101" s="10">
        <f>IF(OR($A101="",$G101="",$H101="",$I101&lt;&gt;"Picked Up"),"",IFERROR(IF($H101&gt;INT($G101)+Assumptions!$B$4,"Check","No"),""))</f>
        <v/>
      </c>
      <c r="L101" s="21">
        <f>IF(OR($A101="",$J101=""),"",IF($J101&lt;=Assumptions!$B$3,0,IFERROR(ROUNDUP(($J101-Assumptions!$B$3)/Assumptions!$B$5,0),"")))</f>
        <v/>
      </c>
      <c r="M101" s="34">
        <f>IF(OR($A101="",$L101=""),"",IFERROR($L101*Assumptions!$B$6+IF($K101="Check",Assumptions!$B$7,0),""))</f>
        <v/>
      </c>
      <c r="N101" s="19" t="n"/>
      <c r="O101" s="19" t="n"/>
      <c r="P101" s="3">
        <f>IF($A101="","",IF(AND($B101&lt;&gt;"",$G101&lt;&gt;"",INT($G101)&lt;&gt;$B101),"Check promised date",IF($I101="Canceled","No review",IF(AND($I101="Picked Up",$H101=""),"Check actual time",IF(AND($I101&lt;&gt;"Picked Up",$H101&lt;&gt;""),"Check status",IF(OR($I101="Scheduled",$I101="Awaiting Pickup"),"Open item",IF($K101="Check","Check after-hours",IF($J101&gt;=Assumptions!$B$8,"Check late follow-up",IF($J101&gt;Assumptions!$B$3,"Late logged","No review")))))))))</f>
        <v/>
      </c>
    </row>
    <row r="102">
      <c r="A102" s="17" t="n"/>
      <c r="B102" s="32" t="n"/>
      <c r="C102" s="17" t="n"/>
      <c r="D102" s="17" t="n"/>
      <c r="E102" s="17" t="n"/>
      <c r="F102" s="19" t="n"/>
      <c r="G102" s="33" t="n"/>
      <c r="H102" s="33" t="n"/>
      <c r="I102" s="19" t="n"/>
      <c r="J102" s="23">
        <f>IF(OR($A102="",$G102="",$H102="",$I102&lt;&gt;"Picked Up"),"",IFERROR(MAX(0,ROUND(($H102-$G102)*1440,0)),""))</f>
        <v/>
      </c>
      <c r="K102" s="12">
        <f>IF(OR($A102="",$G102="",$H102="",$I102&lt;&gt;"Picked Up"),"",IFERROR(IF($H102&gt;INT($G102)+Assumptions!$B$4,"Check","No"),""))</f>
        <v/>
      </c>
      <c r="L102" s="23">
        <f>IF(OR($A102="",$J102=""),"",IF($J102&lt;=Assumptions!$B$3,0,IFERROR(ROUNDUP(($J102-Assumptions!$B$3)/Assumptions!$B$5,0),"")))</f>
        <v/>
      </c>
      <c r="M102" s="35">
        <f>IF(OR($A102="",$L102=""),"",IFERROR($L102*Assumptions!$B$6+IF($K102="Check",Assumptions!$B$7,0),""))</f>
        <v/>
      </c>
      <c r="N102" s="19" t="n"/>
      <c r="O102" s="19" t="n"/>
      <c r="P102" s="6">
        <f>IF($A102="","",IF(AND($B102&lt;&gt;"",$G102&lt;&gt;"",INT($G102)&lt;&gt;$B102),"Check promised date",IF($I102="Canceled","No review",IF(AND($I102="Picked Up",$H102=""),"Check actual time",IF(AND($I102&lt;&gt;"Picked Up",$H102&lt;&gt;""),"Check status",IF(OR($I102="Scheduled",$I102="Awaiting Pickup"),"Open item",IF($K102="Check","Check after-hours",IF($J102&gt;=Assumptions!$B$8,"Check late follow-up",IF($J102&gt;Assumptions!$B$3,"Late logged","No review")))))))))</f>
        <v/>
      </c>
    </row>
    <row r="103">
      <c r="A103" s="17" t="n"/>
      <c r="B103" s="32" t="n"/>
      <c r="C103" s="17" t="n"/>
      <c r="D103" s="17" t="n"/>
      <c r="E103" s="17" t="n"/>
      <c r="F103" s="19" t="n"/>
      <c r="G103" s="33" t="n"/>
      <c r="H103" s="33" t="n"/>
      <c r="I103" s="19" t="n"/>
      <c r="J103" s="21">
        <f>IF(OR($A103="",$G103="",$H103="",$I103&lt;&gt;"Picked Up"),"",IFERROR(MAX(0,ROUND(($H103-$G103)*1440,0)),""))</f>
        <v/>
      </c>
      <c r="K103" s="10">
        <f>IF(OR($A103="",$G103="",$H103="",$I103&lt;&gt;"Picked Up"),"",IFERROR(IF($H103&gt;INT($G103)+Assumptions!$B$4,"Check","No"),""))</f>
        <v/>
      </c>
      <c r="L103" s="21">
        <f>IF(OR($A103="",$J103=""),"",IF($J103&lt;=Assumptions!$B$3,0,IFERROR(ROUNDUP(($J103-Assumptions!$B$3)/Assumptions!$B$5,0),"")))</f>
        <v/>
      </c>
      <c r="M103" s="34">
        <f>IF(OR($A103="",$L103=""),"",IFERROR($L103*Assumptions!$B$6+IF($K103="Check",Assumptions!$B$7,0),""))</f>
        <v/>
      </c>
      <c r="N103" s="19" t="n"/>
      <c r="O103" s="19" t="n"/>
      <c r="P103" s="3">
        <f>IF($A103="","",IF(AND($B103&lt;&gt;"",$G103&lt;&gt;"",INT($G103)&lt;&gt;$B103),"Check promised date",IF($I103="Canceled","No review",IF(AND($I103="Picked Up",$H103=""),"Check actual time",IF(AND($I103&lt;&gt;"Picked Up",$H103&lt;&gt;""),"Check status",IF(OR($I103="Scheduled",$I103="Awaiting Pickup"),"Open item",IF($K103="Check","Check after-hours",IF($J103&gt;=Assumptions!$B$8,"Check late follow-up",IF($J103&gt;Assumptions!$B$3,"Late logged","No review")))))))))</f>
        <v/>
      </c>
    </row>
    <row r="104">
      <c r="A104" s="17" t="n"/>
      <c r="B104" s="32" t="n"/>
      <c r="C104" s="17" t="n"/>
      <c r="D104" s="17" t="n"/>
      <c r="E104" s="17" t="n"/>
      <c r="F104" s="19" t="n"/>
      <c r="G104" s="33" t="n"/>
      <c r="H104" s="33" t="n"/>
      <c r="I104" s="19" t="n"/>
      <c r="J104" s="23">
        <f>IF(OR($A104="",$G104="",$H104="",$I104&lt;&gt;"Picked Up"),"",IFERROR(MAX(0,ROUND(($H104-$G104)*1440,0)),""))</f>
        <v/>
      </c>
      <c r="K104" s="12">
        <f>IF(OR($A104="",$G104="",$H104="",$I104&lt;&gt;"Picked Up"),"",IFERROR(IF($H104&gt;INT($G104)+Assumptions!$B$4,"Check","No"),""))</f>
        <v/>
      </c>
      <c r="L104" s="23">
        <f>IF(OR($A104="",$J104=""),"",IF($J104&lt;=Assumptions!$B$3,0,IFERROR(ROUNDUP(($J104-Assumptions!$B$3)/Assumptions!$B$5,0),"")))</f>
        <v/>
      </c>
      <c r="M104" s="35">
        <f>IF(OR($A104="",$L104=""),"",IFERROR($L104*Assumptions!$B$6+IF($K104="Check",Assumptions!$B$7,0),""))</f>
        <v/>
      </c>
      <c r="N104" s="19" t="n"/>
      <c r="O104" s="19" t="n"/>
      <c r="P104" s="6">
        <f>IF($A104="","",IF(AND($B104&lt;&gt;"",$G104&lt;&gt;"",INT($G104)&lt;&gt;$B104),"Check promised date",IF($I104="Canceled","No review",IF(AND($I104="Picked Up",$H104=""),"Check actual time",IF(AND($I104&lt;&gt;"Picked Up",$H104&lt;&gt;""),"Check status",IF(OR($I104="Scheduled",$I104="Awaiting Pickup"),"Open item",IF($K104="Check","Check after-hours",IF($J104&gt;=Assumptions!$B$8,"Check late follow-up",IF($J104&gt;Assumptions!$B$3,"Late logged","No review")))))))))</f>
        <v/>
      </c>
    </row>
  </sheetData>
  <autoFilter ref="A4:P104"/>
  <conditionalFormatting sqref="A5:A104">
    <cfRule type="expression" priority="1" dxfId="0">
      <formula>AND($A5&lt;&gt;"",COUNTIF($A$5:$A$104,$A5)&gt;1)</formula>
    </cfRule>
  </conditionalFormatting>
  <conditionalFormatting sqref="G5:G104">
    <cfRule type="expression" priority="2" dxfId="0">
      <formula>AND($A5&lt;&gt;"",$B5&lt;&gt;"",$G5&lt;&gt;"",INT($G5)&lt;&gt;$B5)</formula>
    </cfRule>
  </conditionalFormatting>
  <conditionalFormatting sqref="J5:J104">
    <cfRule type="expression" priority="3" dxfId="0">
      <formula>$L5&gt;0</formula>
    </cfRule>
  </conditionalFormatting>
  <conditionalFormatting sqref="K5:K104">
    <cfRule type="expression" priority="4" dxfId="0">
      <formula>$K5="Check"</formula>
    </cfRule>
  </conditionalFormatting>
  <conditionalFormatting sqref="P5:P104">
    <cfRule type="expression" priority="5" dxfId="0">
      <formula>LEFT($P5,5)="Check"</formula>
    </cfRule>
    <cfRule type="expression" priority="6" dxfId="1">
      <formula>$P5="No review"</formula>
    </cfRule>
    <cfRule type="expression" priority="7" dxfId="2">
      <formula>$P5="Open item"</formula>
    </cfRule>
  </conditionalFormatting>
  <dataValidations count="5">
    <dataValidation sqref="B5:B104 G5:H104" showDropDown="0" showInputMessage="0" showErrorMessage="0" allowBlank="0" errorTitle="Check the date" error="Enter a date within the editable date limits on the Assumptions sheet." promptTitle="Date entry" prompt="Use a date within the limits shown on the Assumptions sheet." type="date" operator="between">
      <formula1>INDIRECT("Assumptions!$B$9")</formula1>
      <formula2>INDIRECT("Assumptions!$B$10")</formula2>
    </dataValidation>
    <dataValidation sqref="E5:E104" showDropDown="0" showInputMessage="0" showErrorMessage="0" allowBlank="0" errorTitle="Check the service type" error="Select a service type from the editable list." type="list">
      <formula1>INDIRECT("Assumptions!$D$3:$D$5")</formula1>
    </dataValidation>
    <dataValidation sqref="F5:F104" showDropDown="0" showInputMessage="0" showErrorMessage="0" allowBlank="0" errorTitle="Check the assigned team" error="Select an assigned team from the editable list." type="list">
      <formula1>INDIRECT("Assumptions!$G$3:$G$6")</formula1>
    </dataValidation>
    <dataValidation sqref="I5:I104" showDropDown="0" showInputMessage="0" showErrorMessage="0" allowBlank="0" errorTitle="Check the pickup status" error="Select a pickup status from the editable list." type="list">
      <formula1>INDIRECT("Assumptions!$E$3:$E$6")</formula1>
    </dataValidation>
    <dataValidation sqref="N5:N104" showDropDown="0" showInputMessage="0" showErrorMessage="0" allowBlank="0" errorTitle="Check the handling action" error="Select a handling action from the editable list." type="list">
      <formula1>INDIRECT("Assumptions!$F$3:$F$7")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A93F2C"/>
    <outlinePr summaryBelow="1" summaryRight="1"/>
    <pageSetUpPr/>
  </sheetPr>
  <dimension ref="A1:G10"/>
  <sheetViews>
    <sheetView showGridLines="0" zoomScale="90" zoomScaleNormal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0" customWidth="1" min="3" max="3"/>
    <col width="18" customWidth="1" min="4" max="4"/>
    <col width="20" customWidth="1" min="5" max="5"/>
    <col width="25" customWidth="1" min="6" max="6"/>
    <col width="25" customWidth="1" min="7" max="7"/>
  </cols>
  <sheetData>
    <row r="1" ht="26" customHeight="1">
      <c r="A1" s="14" t="inlineStr">
        <is>
          <t>Assumptions &amp; Lists — Fictional Sample</t>
        </is>
      </c>
    </row>
    <row r="2" ht="32" customHeight="1">
      <c r="A2" s="25" t="inlineStr">
        <is>
          <t>Operational Assumption</t>
        </is>
      </c>
      <c r="B2" s="25" t="inlineStr">
        <is>
          <t>Editable Value</t>
        </is>
      </c>
      <c r="C2" s="25" t="inlineStr">
        <is>
          <t>Unit or Use</t>
        </is>
      </c>
      <c r="D2" s="25" t="inlineStr">
        <is>
          <t>Service Type</t>
        </is>
      </c>
      <c r="E2" s="25" t="inlineStr">
        <is>
          <t>Pickup Status</t>
        </is>
      </c>
      <c r="F2" s="25" t="inlineStr">
        <is>
          <t>Handling Action</t>
        </is>
      </c>
      <c r="G2" s="25" t="inlineStr">
        <is>
          <t>Assigned Team</t>
        </is>
      </c>
    </row>
    <row r="3">
      <c r="A3" s="10" t="inlineStr">
        <is>
          <t>Grace period</t>
        </is>
      </c>
      <c r="B3" s="26" t="n">
        <v>10</v>
      </c>
      <c r="C3" s="10" t="inlineStr">
        <is>
          <t>minutes</t>
        </is>
      </c>
      <c r="D3" s="19" t="inlineStr">
        <is>
          <t>Daycare</t>
        </is>
      </c>
      <c r="E3" s="19" t="inlineStr">
        <is>
          <t>Scheduled</t>
        </is>
      </c>
      <c r="F3" s="19" t="inlineStr">
        <is>
          <t>None</t>
        </is>
      </c>
      <c r="G3" s="19" t="inlineStr">
        <is>
          <t>Fictional Team Cedar</t>
        </is>
      </c>
    </row>
    <row r="4">
      <c r="A4" s="12" t="inlineStr">
        <is>
          <t>Daily closing time</t>
        </is>
      </c>
      <c r="B4" s="27" t="n">
        <v>0.7916666666666666</v>
      </c>
      <c r="C4" s="12" t="inlineStr">
        <is>
          <t>local time</t>
        </is>
      </c>
      <c r="D4" s="19" t="inlineStr">
        <is>
          <t>Boarding</t>
        </is>
      </c>
      <c r="E4" s="19" t="inlineStr">
        <is>
          <t>Awaiting Pickup</t>
        </is>
      </c>
      <c r="F4" s="19" t="inlineStr">
        <is>
          <t>Pickup contact called</t>
        </is>
      </c>
      <c r="G4" s="19" t="inlineStr">
        <is>
          <t>Fictional Team Maple</t>
        </is>
      </c>
    </row>
    <row r="5">
      <c r="A5" s="10" t="inlineStr">
        <is>
          <t>Billing increment</t>
        </is>
      </c>
      <c r="B5" s="26" t="n">
        <v>15</v>
      </c>
      <c r="C5" s="10" t="inlineStr">
        <is>
          <t>minutes</t>
        </is>
      </c>
      <c r="D5" s="19" t="inlineStr">
        <is>
          <t>Grooming</t>
        </is>
      </c>
      <c r="E5" s="19" t="inlineStr">
        <is>
          <t>Picked Up</t>
        </is>
      </c>
      <c r="F5" s="19" t="inlineStr">
        <is>
          <t>Moved to staffed area</t>
        </is>
      </c>
      <c r="G5" s="19" t="inlineStr">
        <is>
          <t>Fictional Team Harbor</t>
        </is>
      </c>
    </row>
    <row r="6">
      <c r="A6" s="12" t="inlineStr">
        <is>
          <t>Planning amount per increment</t>
        </is>
      </c>
      <c r="B6" s="36" t="n">
        <v>8</v>
      </c>
      <c r="C6" s="12" t="inlineStr">
        <is>
          <t>US dollars</t>
        </is>
      </c>
      <c r="D6" s="6" t="n"/>
      <c r="E6" s="19" t="inlineStr">
        <is>
          <t>Canceled</t>
        </is>
      </c>
      <c r="F6" s="19" t="inlineStr">
        <is>
          <t>Manager review</t>
        </is>
      </c>
      <c r="G6" s="19" t="inlineStr">
        <is>
          <t>Unassigned</t>
        </is>
      </c>
    </row>
    <row r="7">
      <c r="A7" s="10" t="inlineStr">
        <is>
          <t>Planning amount for after-hours handling</t>
        </is>
      </c>
      <c r="B7" s="36" t="n">
        <v>25</v>
      </c>
      <c r="C7" s="10" t="inlineStr">
        <is>
          <t>US dollars</t>
        </is>
      </c>
      <c r="D7" s="3" t="n"/>
      <c r="E7" s="3" t="n"/>
      <c r="F7" s="19" t="inlineStr">
        <is>
          <t>Other</t>
        </is>
      </c>
      <c r="G7" s="3" t="n"/>
    </row>
    <row r="8">
      <c r="A8" s="12" t="inlineStr">
        <is>
          <t>Late follow-up threshold</t>
        </is>
      </c>
      <c r="B8" s="26" t="n">
        <v>30</v>
      </c>
      <c r="C8" s="12" t="inlineStr">
        <is>
          <t>minutes</t>
        </is>
      </c>
      <c r="D8" s="6" t="n"/>
      <c r="E8" s="6" t="n"/>
      <c r="F8" s="6" t="n"/>
      <c r="G8" s="6" t="n"/>
    </row>
    <row r="9">
      <c r="A9" s="10" t="inlineStr">
        <is>
          <t>Earliest allowed service date</t>
        </is>
      </c>
      <c r="B9" s="32" t="n">
        <v>45910</v>
      </c>
      <c r="C9" s="10" t="inlineStr">
        <is>
          <t>editable date limit</t>
        </is>
      </c>
      <c r="D9" s="3" t="n"/>
      <c r="E9" s="3" t="n"/>
      <c r="F9" s="3" t="n"/>
      <c r="G9" s="3" t="n"/>
    </row>
    <row r="10">
      <c r="A10" s="12" t="inlineStr">
        <is>
          <t>Latest allowed service date</t>
        </is>
      </c>
      <c r="B10" s="32" t="n">
        <v>46640</v>
      </c>
      <c r="C10" s="12" t="inlineStr">
        <is>
          <t>editable date limit</t>
        </is>
      </c>
      <c r="D10" s="6" t="n"/>
      <c r="E10" s="6" t="n"/>
      <c r="F10" s="6" t="n"/>
      <c r="G10" s="6" t="n"/>
    </row>
  </sheetData>
  <conditionalFormatting sqref="B9:B10">
    <cfRule type="expression" priority="1" dxfId="0">
      <formula>$B$9&gt;$B$10</formula>
    </cfRule>
  </conditionalFormatting>
  <conditionalFormatting sqref="B3:B8">
    <cfRule type="expression" priority="2" dxfId="0">
      <formula>$B$8&lt;$B$3</formula>
    </cfRule>
  </conditionalFormatting>
  <dataValidations count="5">
    <dataValidation sqref="B3 B8" showDropDown="0" showInputMessage="0" showErrorMessage="0" allowBlank="0" errorTitle="Check the minute limit" error="Enter a whole number from 0 through 180." promptTitle="Minute assumption" prompt="Enter an editable planning limit in whole minutes." type="whole" operator="between">
      <formula1>0</formula1>
      <formula2>180</formula2>
    </dataValidation>
    <dataValidation sqref="B5" showDropDown="0" showInputMessage="0" showErrorMessage="0" allowBlank="0" errorTitle="Check the billing increment" error="Enter a whole number from 1 through 120." type="whole" operator="between">
      <formula1>1</formula1>
      <formula2>120</formula2>
    </dataValidation>
    <dataValidation sqref="B6:B7" showDropDown="0" showInputMessage="0" showErrorMessage="0" allowBlank="0" errorTitle="Check the planning amount" error="Enter a planning amount from $0.00 through $1,000.00." type="decimal" operator="between">
      <formula1>0</formula1>
      <formula2>1000</formula2>
    </dataValidation>
    <dataValidation sqref="B4" showDropDown="0" showInputMessage="0" showErrorMessage="0" allowBlank="0" errorTitle="Check the closing time" error="Enter a valid time." type="time" operator="between">
      <formula1>0</formula1>
      <formula2>0.99999</formula2>
    </dataValidation>
    <dataValidation sqref="B9:B10" showDropDown="0" showInputMessage="0" showErrorMessage="0" allowBlank="0" errorTitle="Check the date limit" error="Enter a date from 01/01/2000 through 12/31/2100." type="date" operator="between">
      <formula1>DATE(2000,1,1)</formula1>
      <formula2>DATE(2100,12,31)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2026-09-10T02:25:57Z</dcterms:created>
  <dcterms:modified xmlns:dcterms="http://purl.org/dc/terms/" xmlns:xsi="http://www.w3.org/2001/XMLSchema-instance" xsi:type="dcterms:W3CDTF">2026-09-10T02:25:58+00:00Z</dcterms:modified>
</cp:coreProperties>
</file>