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aitlist" sheetId="2" state="visible" r:id="rId2"/>
    <sheet xmlns:r="http://schemas.openxmlformats.org/officeDocument/2006/relationships" name="Contact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'Summary'!$A$13:$C$18</definedName>
    <definedName name="_xlnm._FilterDatabase" localSheetId="1" hidden="1">'Waitlist'!$A$4:$S$104</definedName>
    <definedName name="_xlnm._FilterDatabase" localSheetId="2" hidden="1">'Contact Log'!$A$4:$I$104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 &quot;day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6A66"/>
      <sz val="9"/>
    </font>
    <font>
      <name val="Calibri"/>
      <b val="1"/>
      <color rgb="00243434"/>
      <sz val="10"/>
    </font>
    <font>
      <name val="Calibri"/>
      <b val="1"/>
      <color rgb="00FFFFFF"/>
      <sz val="10"/>
    </font>
    <font>
      <name val="Calibri"/>
      <color rgb="00243434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3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5" borderId="1" pivotButton="0" quotePrefix="0" xfId="0"/>
    <xf numFmtId="0" fontId="3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Requests by Service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'Summary'!$A$14:$A$18</f>
            </numRef>
          </cat>
          <val>
            <numRef>
              <f>'Summary'!$B$14:$B$18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780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5" customWidth="1" min="3" max="3"/>
    <col width="26" customWidth="1" min="4" max="4"/>
    <col width="13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Pet Appointment Waitlist Tracker</t>
        </is>
      </c>
    </row>
    <row r="2">
      <c r="A2" s="3" t="inlineStr">
        <is>
          <t>Calculated as of</t>
        </is>
      </c>
      <c r="B2" s="4">
        <f>TODAY()</f>
        <v/>
      </c>
      <c r="D2" s="3" t="inlineStr">
        <is>
          <t>Indicators update from the prepared Waitlist and Contact Log ranges.</t>
        </is>
      </c>
    </row>
    <row r="3">
      <c r="A3" s="5" t="inlineStr">
        <is>
          <t>Indicator</t>
        </is>
      </c>
      <c r="B3" s="5" t="inlineStr">
        <is>
          <t>Value</t>
        </is>
      </c>
      <c r="D3" s="5" t="inlineStr">
        <is>
          <t>Status</t>
        </is>
      </c>
      <c r="E3" s="5" t="inlineStr">
        <is>
          <t>Requests</t>
        </is>
      </c>
    </row>
    <row r="4">
      <c r="A4" s="6" t="inlineStr">
        <is>
          <t>Active requests</t>
        </is>
      </c>
      <c r="B4" s="7">
        <f>COUNTIF(Waitlist!$K$5:$K$104,Assumptions!$H$4)+COUNTIF(Waitlist!$K$5:$K$104,Assumptions!$H$5)+COUNTIF(Waitlist!$K$5:$K$104,Assumptions!$H$6)</f>
        <v/>
      </c>
      <c r="D4" s="8">
        <f>Assumptions!H4</f>
        <v/>
      </c>
      <c r="E4" s="7">
        <f>COUNTIF(Waitlist!$K$5:$K$104,D4)</f>
        <v/>
      </c>
    </row>
    <row r="5">
      <c r="A5" s="9" t="inlineStr">
        <is>
          <t>Added in last 7 days</t>
        </is>
      </c>
      <c r="B5" s="10">
        <f>COUNTIFS(Waitlist!$A$5:$A$104,"&lt;&gt;",Waitlist!$B$5:$B$104,"&gt;="&amp;TODAY()-6,Waitlist!$B$5:$B$104,"&lt;="&amp;TODAY())</f>
        <v/>
      </c>
      <c r="D5" s="11">
        <f>Assumptions!H5</f>
        <v/>
      </c>
      <c r="E5" s="10">
        <f>COUNTIF(Waitlist!$K$5:$K$104,D5)</f>
        <v/>
      </c>
    </row>
    <row r="6">
      <c r="A6" s="6" t="inlineStr">
        <is>
          <t>No contact attempt</t>
        </is>
      </c>
      <c r="B6" s="7">
        <f>COUNTIFS(Waitlist!$K$5:$K$104,Assumptions!$H$4,Waitlist!$M$5:$M$104,0)+COUNTIFS(Waitlist!$K$5:$K$104,Assumptions!$H$5,Waitlist!$M$5:$M$104,0)+COUNTIFS(Waitlist!$K$5:$K$104,Assumptions!$H$6,Waitlist!$M$5:$M$104,0)</f>
        <v/>
      </c>
      <c r="D6" s="8">
        <f>Assumptions!H6</f>
        <v/>
      </c>
      <c r="E6" s="7">
        <f>COUNTIF(Waitlist!$K$5:$K$104,D6)</f>
        <v/>
      </c>
    </row>
    <row r="7">
      <c r="A7" s="9" t="inlineStr">
        <is>
          <t>Follow-up due or overdue</t>
        </is>
      </c>
      <c r="B7" s="10">
        <f>COUNTIFS(Waitlist!$K$5:$K$104,Assumptions!$H$4,Waitlist!$N$5:$N$104,"&gt;0",Waitlist!$N$5:$N$104,"&lt;="&amp;TODAY())+COUNTIFS(Waitlist!$K$5:$K$104,Assumptions!$H$5,Waitlist!$N$5:$N$104,"&gt;0",Waitlist!$N$5:$N$104,"&lt;="&amp;TODAY())+COUNTIFS(Waitlist!$K$5:$K$104,Assumptions!$H$6,Waitlist!$N$5:$N$104,"&gt;0",Waitlist!$N$5:$N$104,"&lt;="&amp;TODAY())</f>
        <v/>
      </c>
      <c r="D7" s="11">
        <f>Assumptions!H7</f>
        <v/>
      </c>
      <c r="E7" s="10">
        <f>COUNTIF(Waitlist!$K$5:$K$104,D7)</f>
        <v/>
      </c>
    </row>
    <row r="8">
      <c r="A8" s="6" t="inlineStr">
        <is>
          <t>Preferred date passed</t>
        </is>
      </c>
      <c r="B8" s="7">
        <f>COUNTIFS(Waitlist!$K$5:$K$104,Assumptions!$H$4,Waitlist!$F$5:$F$104,"&gt;0",Waitlist!$F$5:$F$104,"&lt;"&amp;TODAY())+COUNTIFS(Waitlist!$K$5:$K$104,Assumptions!$H$5,Waitlist!$F$5:$F$104,"&gt;0",Waitlist!$F$5:$F$104,"&lt;"&amp;TODAY())+COUNTIFS(Waitlist!$K$5:$K$104,Assumptions!$H$6,Waitlist!$F$5:$F$104,"&gt;0",Waitlist!$F$5:$F$104,"&lt;"&amp;TODAY())</f>
        <v/>
      </c>
      <c r="D8" s="8">
        <f>Assumptions!H8</f>
        <v/>
      </c>
      <c r="E8" s="7">
        <f>COUNTIF(Waitlist!$K$5:$K$104,D8)</f>
        <v/>
      </c>
    </row>
    <row r="9">
      <c r="A9" s="9" t="inlineStr">
        <is>
          <t>Average active wait</t>
        </is>
      </c>
      <c r="B9" s="12">
        <f>IFERROR((SUMIF(Waitlist!$K$5:$K$104,Assumptions!$H$4,Waitlist!$O$5:$O$104)+SUMIF(Waitlist!$K$5:$K$104,Assumptions!$H$5,Waitlist!$O$5:$O$104)+SUMIF(Waitlist!$K$5:$K$104,Assumptions!$H$6,Waitlist!$O$5:$O$104))/(COUNTIFS(Waitlist!$K$5:$K$104,Assumptions!$H$4,Waitlist!$O$5:$O$104,"&lt;&gt;")+COUNTIFS(Waitlist!$K$5:$K$104,Assumptions!$H$5,Waitlist!$O$5:$O$104,"&lt;&gt;")+COUNTIFS(Waitlist!$K$5:$K$104,Assumptions!$H$6,Waitlist!$O$5:$O$104,"&lt;&gt;")),"")</f>
        <v/>
      </c>
    </row>
    <row r="10">
      <c r="A10" s="6" t="inlineStr">
        <is>
          <t>High-priority requests</t>
        </is>
      </c>
      <c r="B10" s="7">
        <f>COUNTIF(Waitlist!$Q$5:$Q$104,"High")</f>
        <v/>
      </c>
    </row>
    <row r="11"/>
    <row r="12"/>
    <row r="13">
      <c r="A13" s="5" t="inlineStr">
        <is>
          <t>Service</t>
        </is>
      </c>
      <c r="B13" s="5" t="inlineStr">
        <is>
          <t>Active</t>
        </is>
      </c>
      <c r="C13" s="5" t="inlineStr">
        <is>
          <t>High priority</t>
        </is>
      </c>
      <c r="D13" s="5" t="inlineStr">
        <is>
          <t>Priority band</t>
        </is>
      </c>
      <c r="E13" s="5" t="inlineStr">
        <is>
          <t>Requests</t>
        </is>
      </c>
    </row>
    <row r="14">
      <c r="A14" s="8">
        <f>Assumptions!D4</f>
        <v/>
      </c>
      <c r="B14" s="8">
        <f>COUNTIFS(Waitlist!$E$5:$E$104,A14,Waitlist!$K$5:$K$104,Assumptions!$H$4)+COUNTIFS(Waitlist!$E$5:$E$104,A14,Waitlist!$K$5:$K$104,Assumptions!$H$5)+COUNTIFS(Waitlist!$E$5:$E$104,A14,Waitlist!$K$5:$K$104,Assumptions!$H$6)</f>
        <v/>
      </c>
      <c r="C14" s="8">
        <f>COUNTIFS(Waitlist!$E$5:$E$104,A14,Waitlist!$Q$5:$Q$104,"High")</f>
        <v/>
      </c>
      <c r="D14" s="8" t="inlineStr">
        <is>
          <t>High</t>
        </is>
      </c>
      <c r="E14" s="8">
        <f>COUNTIF(Waitlist!$Q$5:$Q$104,"High")</f>
        <v/>
      </c>
    </row>
    <row r="15">
      <c r="A15" s="11">
        <f>Assumptions!D5</f>
        <v/>
      </c>
      <c r="B15" s="11">
        <f>COUNTIFS(Waitlist!$E$5:$E$104,A15,Waitlist!$K$5:$K$104,Assumptions!$H$4)+COUNTIFS(Waitlist!$E$5:$E$104,A15,Waitlist!$K$5:$K$104,Assumptions!$H$5)+COUNTIFS(Waitlist!$E$5:$E$104,A15,Waitlist!$K$5:$K$104,Assumptions!$H$6)</f>
        <v/>
      </c>
      <c r="C15" s="11">
        <f>COUNTIFS(Waitlist!$E$5:$E$104,A15,Waitlist!$Q$5:$Q$104,"High")</f>
        <v/>
      </c>
      <c r="D15" s="11" t="inlineStr">
        <is>
          <t>Medium</t>
        </is>
      </c>
      <c r="E15" s="11">
        <f>COUNTIF(Waitlist!$Q$5:$Q$104,"Medium")</f>
        <v/>
      </c>
    </row>
    <row r="16">
      <c r="A16" s="8">
        <f>Assumptions!D6</f>
        <v/>
      </c>
      <c r="B16" s="8">
        <f>COUNTIFS(Waitlist!$E$5:$E$104,A16,Waitlist!$K$5:$K$104,Assumptions!$H$4)+COUNTIFS(Waitlist!$E$5:$E$104,A16,Waitlist!$K$5:$K$104,Assumptions!$H$5)+COUNTIFS(Waitlist!$E$5:$E$104,A16,Waitlist!$K$5:$K$104,Assumptions!$H$6)</f>
        <v/>
      </c>
      <c r="C16" s="8">
        <f>COUNTIFS(Waitlist!$E$5:$E$104,A16,Waitlist!$Q$5:$Q$104,"High")</f>
        <v/>
      </c>
      <c r="D16" s="8" t="inlineStr">
        <is>
          <t>Routine</t>
        </is>
      </c>
      <c r="E16" s="8">
        <f>COUNTIF(Waitlist!$Q$5:$Q$104,"Routine")</f>
        <v/>
      </c>
    </row>
    <row r="17">
      <c r="A17" s="11">
        <f>Assumptions!D7</f>
        <v/>
      </c>
      <c r="B17" s="11">
        <f>COUNTIFS(Waitlist!$E$5:$E$104,A17,Waitlist!$K$5:$K$104,Assumptions!$H$4)+COUNTIFS(Waitlist!$E$5:$E$104,A17,Waitlist!$K$5:$K$104,Assumptions!$H$5)+COUNTIFS(Waitlist!$E$5:$E$104,A17,Waitlist!$K$5:$K$104,Assumptions!$H$6)</f>
        <v/>
      </c>
      <c r="C17" s="11">
        <f>COUNTIFS(Waitlist!$E$5:$E$104,A17,Waitlist!$Q$5:$Q$104,"High")</f>
        <v/>
      </c>
    </row>
    <row r="18">
      <c r="A18" s="8">
        <f>Assumptions!D8</f>
        <v/>
      </c>
      <c r="B18" s="8">
        <f>COUNTIFS(Waitlist!$E$5:$E$104,A18,Waitlist!$K$5:$K$104,Assumptions!$H$4)+COUNTIFS(Waitlist!$E$5:$E$104,A18,Waitlist!$K$5:$K$104,Assumptions!$H$5)+COUNTIFS(Waitlist!$E$5:$E$104,A18,Waitlist!$K$5:$K$104,Assumptions!$H$6)</f>
        <v/>
      </c>
      <c r="C18" s="8">
        <f>COUNTIFS(Waitlist!$E$5:$E$104,A18,Waitlist!$Q$5:$Q$104,"High")</f>
        <v/>
      </c>
    </row>
  </sheetData>
  <autoFilter ref="A13:C18"/>
  <mergeCells count="1">
    <mergeCell ref="A1:H1"/>
  </mergeCells>
  <conditionalFormatting sqref="B6:B8">
    <cfRule type="expression" priority="1" dxfId="0">
      <formula>B6&gt;0</formula>
    </cfRule>
  </conditionalFormatting>
  <conditionalFormatting sqref="B10">
    <cfRule type="expression" priority="2" dxfId="0">
      <formula>B10&gt;0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S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9" customWidth="1" min="3" max="3"/>
    <col width="18" customWidth="1" min="4" max="4"/>
    <col width="16" customWidth="1" min="5" max="5"/>
    <col width="14" customWidth="1" min="6" max="6"/>
    <col width="18" customWidth="1" min="7" max="7"/>
    <col width="17" customWidth="1" min="8" max="8"/>
    <col width="24" customWidth="1" min="9" max="9"/>
    <col width="17" customWidth="1" min="10" max="10"/>
    <col width="14" customWidth="1" min="11" max="11"/>
    <col width="14" customWidth="1" min="12" max="12"/>
    <col width="12" customWidth="1" min="13" max="13"/>
    <col width="15" customWidth="1" min="14" max="14"/>
    <col width="11" customWidth="1" min="15" max="15"/>
    <col width="13" customWidth="1" min="16" max="16"/>
    <col width="14" customWidth="1" min="17" max="17"/>
    <col width="30" customWidth="1" min="18" max="18"/>
    <col width="35" customWidth="1" min="19" max="19"/>
  </cols>
  <sheetData>
    <row r="1" ht="28" customHeight="1">
      <c r="A1" s="1" t="inlineStr">
        <is>
          <t>Pet Appointment Waitlist</t>
        </is>
      </c>
    </row>
    <row r="2">
      <c r="A2" s="3" t="inlineStr">
        <is>
          <t>Yellow cells are editable. Formula columns calculate contact history, wait time, priority, and human-check alerts.</t>
        </is>
      </c>
    </row>
    <row r="3"/>
    <row r="4" ht="33" customHeight="1">
      <c r="A4" s="13" t="inlineStr">
        <is>
          <t>Request ID</t>
        </is>
      </c>
      <c r="B4" s="13" t="inlineStr">
        <is>
          <t>Date Added</t>
        </is>
      </c>
      <c r="C4" s="13" t="inlineStr">
        <is>
          <t>Client Name</t>
        </is>
      </c>
      <c r="D4" s="13" t="inlineStr">
        <is>
          <t>Pet Name</t>
        </is>
      </c>
      <c r="E4" s="13" t="inlineStr">
        <is>
          <t>Service</t>
        </is>
      </c>
      <c r="F4" s="13" t="inlineStr">
        <is>
          <t>Preferred Date</t>
        </is>
      </c>
      <c r="G4" s="13" t="inlineStr">
        <is>
          <t>Date Flexibility</t>
        </is>
      </c>
      <c r="H4" s="13" t="inlineStr">
        <is>
          <t>Preferred Contact</t>
        </is>
      </c>
      <c r="I4" s="13" t="inlineStr">
        <is>
          <t>Contact Detail</t>
        </is>
      </c>
      <c r="J4" s="13" t="inlineStr">
        <is>
          <t>Assigned To</t>
        </is>
      </c>
      <c r="K4" s="13" t="inlineStr">
        <is>
          <t>Status</t>
        </is>
      </c>
      <c r="L4" s="13" t="inlineStr">
        <is>
          <t>Last Contact</t>
        </is>
      </c>
      <c r="M4" s="13" t="inlineStr">
        <is>
          <t>Contact Attempts</t>
        </is>
      </c>
      <c r="N4" s="13" t="inlineStr">
        <is>
          <t>Next Follow-Up</t>
        </is>
      </c>
      <c r="O4" s="13" t="inlineStr">
        <is>
          <t>Wait Days</t>
        </is>
      </c>
      <c r="P4" s="13" t="inlineStr">
        <is>
          <t>Priority Score</t>
        </is>
      </c>
      <c r="Q4" s="13" t="inlineStr">
        <is>
          <t>Priority Band</t>
        </is>
      </c>
      <c r="R4" s="13" t="inlineStr">
        <is>
          <t>Check Alert</t>
        </is>
      </c>
      <c r="S4" s="13" t="inlineStr">
        <is>
          <t>Scheduling Notes</t>
        </is>
      </c>
    </row>
    <row r="5">
      <c r="A5" s="14" t="inlineStr">
        <is>
          <t>WL-26001</t>
        </is>
      </c>
      <c r="B5" s="15" t="n">
        <v>46262</v>
      </c>
      <c r="C5" s="14" t="inlineStr">
        <is>
          <t>Sample Client A</t>
        </is>
      </c>
      <c r="D5" s="14" t="inlineStr">
        <is>
          <t>Sample Pet Comet</t>
        </is>
      </c>
      <c r="E5" s="14" t="inlineStr">
        <is>
          <t>Grooming</t>
        </is>
      </c>
      <c r="F5" s="15" t="n">
        <v>46276</v>
      </c>
      <c r="G5" s="14" t="inlineStr">
        <is>
          <t>Exact date only</t>
        </is>
      </c>
      <c r="H5" s="14" t="inlineStr">
        <is>
          <t>Phone</t>
        </is>
      </c>
      <c r="I5" s="14" t="inlineStr">
        <is>
          <t>202-555-0101</t>
        </is>
      </c>
      <c r="J5" s="14" t="inlineStr">
        <is>
          <t>Sample Team A</t>
        </is>
      </c>
      <c r="K5" s="14" t="inlineStr">
        <is>
          <t>Waiting</t>
        </is>
      </c>
      <c r="L5" s="16">
        <f>IF(A5="","",IFERROR(IF(COUNTIF('Contact Log'!$B$5:INDEX('Contact Log'!$B:$B,104),A5)=0,"",MAX(INDEX(('Contact Log'!$B$5:INDEX('Contact Log'!$B:$B,104)=A5)*('Contact Log'!$C$5:INDEX('Contact Log'!$C:$C,104)),0))),""))</f>
        <v/>
      </c>
      <c r="M5" s="17">
        <f>IF(A5="","",COUNTIF('Contact Log'!$B$5:INDEX('Contact Log'!$B:$B,104),A5))</f>
        <v/>
      </c>
      <c r="N5" s="15" t="n">
        <v>46275</v>
      </c>
      <c r="O5" s="17">
        <f>IF(A5="","",IF(NOT(ISNUMBER(B5)),"",IF(OR(K5=Assumptions!$H$4,K5=Assumptions!$H$5,K5=Assumptions!$H$6),MAX(0,TODAY()-B5),"")))</f>
        <v/>
      </c>
      <c r="P5" s="17">
        <f>IF(OR(A5="",NOT(ISNUMBER(O5))),"",IF(OR(K5=Assumptions!$H$4,K5=Assumptions!$H$5,K5=Assumptions!$H$6),MIN(O5,Assumptions!$B$6)+IFERROR(VLOOKUP(E5,Assumptions!$D$4:$E$8,2,FALSE),0)+IFERROR(VLOOKUP(G5,Assumptions!$F$4:$G$7,2,FALSE),0)+IF(AND(ISNUMBER(F5),F5&gt;=TODAY(),F5&lt;=TODAY()+Assumptions!$B$4),Assumptions!$B$7,0)+IF(AND(M5=0,O5&gt;=Assumptions!$B$5),Assumptions!$B$8,0)+IF(AND(ISNUMBER(N5),N5&lt;TODAY()),Assumptions!$B$9,0),""))</f>
        <v/>
      </c>
      <c r="Q5" s="11">
        <f>IF(P5="","",IF(P5&gt;=Assumptions!$B$10,"High",IF(P5&gt;=Assumptions!$B$11,"Medium","Routine")))</f>
        <v/>
      </c>
      <c r="R5" s="18">
        <f>IF(A5="","",IF(COUNTIF($A$5:$A$104,A5)&gt;1,"Check: duplicate request ID",IF(NOT(OR(K5=Assumptions!$H$4,K5=Assumptions!$H$5,K5=Assumptions!$H$6)),"",IF(AND(ISNUMBER(F5),F5&lt;TODAY()),"Check: preferred date passed",IF(AND(ISNUMBER(N5),N5&lt;=TODAY()),"Check: follow-up due",IF(AND(M5=0,ISNUMBER(O5),O5&gt;=Assumptions!$B$5),"Check: no contact attempt",""))))))</f>
        <v/>
      </c>
      <c r="S5" s="14" t="inlineStr">
        <is>
          <t>Morning opening preferred.</t>
        </is>
      </c>
    </row>
    <row r="6">
      <c r="A6" s="14" t="inlineStr">
        <is>
          <t>WL-26002</t>
        </is>
      </c>
      <c r="B6" s="15" t="n">
        <v>46269</v>
      </c>
      <c r="C6" s="14" t="inlineStr">
        <is>
          <t>Sample Client B</t>
        </is>
      </c>
      <c r="D6" s="14" t="inlineStr">
        <is>
          <t>Sample Pet Pixel</t>
        </is>
      </c>
      <c r="E6" s="14" t="inlineStr">
        <is>
          <t>Boarding</t>
        </is>
      </c>
      <c r="F6" s="15" t="n">
        <v>46280</v>
      </c>
      <c r="G6" s="14" t="inlineStr">
        <is>
          <t>Within 3 days</t>
        </is>
      </c>
      <c r="H6" s="14" t="inlineStr">
        <is>
          <t>Email</t>
        </is>
      </c>
      <c r="I6" s="14" t="inlineStr">
        <is>
          <t>sample02@example.com</t>
        </is>
      </c>
      <c r="J6" s="14" t="inlineStr">
        <is>
          <t>Sample Team B</t>
        </is>
      </c>
      <c r="K6" s="14" t="inlineStr">
        <is>
          <t>Contacting</t>
        </is>
      </c>
      <c r="L6" s="19">
        <f>IF(A6="","",IFERROR(IF(COUNTIF('Contact Log'!$B$5:INDEX('Contact Log'!$B:$B,104),A6)=0,"",MAX(INDEX(('Contact Log'!$B$5:INDEX('Contact Log'!$B:$B,104)=A6)*('Contact Log'!$C$5:INDEX('Contact Log'!$C:$C,104)),0))),""))</f>
        <v/>
      </c>
      <c r="M6" s="20">
        <f>IF(A6="","",COUNTIF('Contact Log'!$B$5:INDEX('Contact Log'!$B:$B,104),A6))</f>
        <v/>
      </c>
      <c r="N6" s="15" t="n">
        <v>46273</v>
      </c>
      <c r="O6" s="20">
        <f>IF(A6="","",IF(NOT(ISNUMBER(B6)),"",IF(OR(K6=Assumptions!$H$4,K6=Assumptions!$H$5,K6=Assumptions!$H$6),MAX(0,TODAY()-B6),"")))</f>
        <v/>
      </c>
      <c r="P6" s="20">
        <f>IF(OR(A6="",NOT(ISNUMBER(O6))),"",IF(OR(K6=Assumptions!$H$4,K6=Assumptions!$H$5,K6=Assumptions!$H$6),MIN(O6,Assumptions!$B$6)+IFERROR(VLOOKUP(E6,Assumptions!$D$4:$E$8,2,FALSE),0)+IFERROR(VLOOKUP(G6,Assumptions!$F$4:$G$7,2,FALSE),0)+IF(AND(ISNUMBER(F6),F6&gt;=TODAY(),F6&lt;=TODAY()+Assumptions!$B$4),Assumptions!$B$7,0)+IF(AND(M6=0,O6&gt;=Assumptions!$B$5),Assumptions!$B$8,0)+IF(AND(ISNUMBER(N6),N6&lt;TODAY()),Assumptions!$B$9,0),""))</f>
        <v/>
      </c>
      <c r="Q6" s="8">
        <f>IF(P6="","",IF(P6&gt;=Assumptions!$B$10,"High",IF(P6&gt;=Assumptions!$B$11,"Medium","Routine")))</f>
        <v/>
      </c>
      <c r="R6" s="21">
        <f>IF(A6="","",IF(COUNTIF($A$5:$A$104,A6)&gt;1,"Check: duplicate request ID",IF(NOT(OR(K6=Assumptions!$H$4,K6=Assumptions!$H$5,K6=Assumptions!$H$6)),"",IF(AND(ISNUMBER(F6),F6&lt;TODAY()),"Check: preferred date passed",IF(AND(ISNUMBER(N6),N6&lt;=TODAY()),"Check: follow-up due",IF(AND(M6=0,ISNUMBER(O6),O6&gt;=Assumptions!$B$5),"Check: no contact attempt",""))))))</f>
        <v/>
      </c>
      <c r="S6" s="14" t="inlineStr">
        <is>
          <t>Flexible drop-off time.</t>
        </is>
      </c>
    </row>
    <row r="7">
      <c r="A7" s="14" t="inlineStr">
        <is>
          <t>WL-26003</t>
        </is>
      </c>
      <c r="B7" s="15" t="n">
        <v>46271</v>
      </c>
      <c r="C7" s="14" t="inlineStr">
        <is>
          <t>Sample Client C</t>
        </is>
      </c>
      <c r="D7" s="14" t="inlineStr">
        <is>
          <t>Sample Pet Maple</t>
        </is>
      </c>
      <c r="E7" s="14" t="inlineStr">
        <is>
          <t>Dog Daycare</t>
        </is>
      </c>
      <c r="F7" s="15" t="n">
        <v>46273</v>
      </c>
      <c r="G7" s="14" t="inlineStr">
        <is>
          <t>Within 7 days</t>
        </is>
      </c>
      <c r="H7" s="14" t="inlineStr">
        <is>
          <t>Text</t>
        </is>
      </c>
      <c r="I7" s="14" t="inlineStr">
        <is>
          <t>202-555-0103</t>
        </is>
      </c>
      <c r="J7" s="14" t="inlineStr">
        <is>
          <t>Unassigned</t>
        </is>
      </c>
      <c r="K7" s="14" t="inlineStr">
        <is>
          <t>Waiting</t>
        </is>
      </c>
      <c r="L7" s="16">
        <f>IF(A7="","",IFERROR(IF(COUNTIF('Contact Log'!$B$5:INDEX('Contact Log'!$B:$B,104),A7)=0,"",MAX(INDEX(('Contact Log'!$B$5:INDEX('Contact Log'!$B:$B,104)=A7)*('Contact Log'!$C$5:INDEX('Contact Log'!$C:$C,104)),0))),""))</f>
        <v/>
      </c>
      <c r="M7" s="17">
        <f>IF(A7="","",COUNTIF('Contact Log'!$B$5:INDEX('Contact Log'!$B:$B,104),A7))</f>
        <v/>
      </c>
      <c r="N7" s="15" t="n"/>
      <c r="O7" s="17">
        <f>IF(A7="","",IF(NOT(ISNUMBER(B7)),"",IF(OR(K7=Assumptions!$H$4,K7=Assumptions!$H$5,K7=Assumptions!$H$6),MAX(0,TODAY()-B7),"")))</f>
        <v/>
      </c>
      <c r="P7" s="17">
        <f>IF(OR(A7="",NOT(ISNUMBER(O7))),"",IF(OR(K7=Assumptions!$H$4,K7=Assumptions!$H$5,K7=Assumptions!$H$6),MIN(O7,Assumptions!$B$6)+IFERROR(VLOOKUP(E7,Assumptions!$D$4:$E$8,2,FALSE),0)+IFERROR(VLOOKUP(G7,Assumptions!$F$4:$G$7,2,FALSE),0)+IF(AND(ISNUMBER(F7),F7&gt;=TODAY(),F7&lt;=TODAY()+Assumptions!$B$4),Assumptions!$B$7,0)+IF(AND(M7=0,O7&gt;=Assumptions!$B$5),Assumptions!$B$8,0)+IF(AND(ISNUMBER(N7),N7&lt;TODAY()),Assumptions!$B$9,0),""))</f>
        <v/>
      </c>
      <c r="Q7" s="11">
        <f>IF(P7="","",IF(P7&gt;=Assumptions!$B$10,"High",IF(P7&gt;=Assumptions!$B$11,"Medium","Routine")))</f>
        <v/>
      </c>
      <c r="R7" s="18">
        <f>IF(A7="","",IF(COUNTIF($A$5:$A$104,A7)&gt;1,"Check: duplicate request ID",IF(NOT(OR(K7=Assumptions!$H$4,K7=Assumptions!$H$5,K7=Assumptions!$H$6)),"",IF(AND(ISNUMBER(F7),F7&lt;TODAY()),"Check: preferred date passed",IF(AND(ISNUMBER(N7),N7&lt;=TODAY()),"Check: follow-up due",IF(AND(M7=0,ISNUMBER(O7),O7&gt;=Assumptions!$B$5),"Check: no contact attempt",""))))))</f>
        <v/>
      </c>
      <c r="S7" s="14" t="inlineStr">
        <is>
          <t>Weekday request.</t>
        </is>
      </c>
    </row>
    <row r="8">
      <c r="A8" s="14" t="inlineStr">
        <is>
          <t>WL-26004</t>
        </is>
      </c>
      <c r="B8" s="15" t="n">
        <v>46254</v>
      </c>
      <c r="C8" s="14" t="inlineStr">
        <is>
          <t>Sample Client D</t>
        </is>
      </c>
      <c r="D8" s="14" t="inlineStr">
        <is>
          <t>Sample Pet Orbit</t>
        </is>
      </c>
      <c r="E8" s="14" t="inlineStr">
        <is>
          <t>Pet Sitting</t>
        </is>
      </c>
      <c r="F8" s="15" t="n">
        <v>46294</v>
      </c>
      <c r="G8" s="14" t="inlineStr">
        <is>
          <t>Any date</t>
        </is>
      </c>
      <c r="H8" s="14" t="inlineStr">
        <is>
          <t>Email</t>
        </is>
      </c>
      <c r="I8" s="14" t="inlineStr">
        <is>
          <t>sample04@example.com</t>
        </is>
      </c>
      <c r="J8" s="14" t="inlineStr">
        <is>
          <t>Sample Team A</t>
        </is>
      </c>
      <c r="K8" s="14" t="inlineStr">
        <is>
          <t>On Hold</t>
        </is>
      </c>
      <c r="L8" s="19">
        <f>IF(A8="","",IFERROR(IF(COUNTIF('Contact Log'!$B$5:INDEX('Contact Log'!$B:$B,104),A8)=0,"",MAX(INDEX(('Contact Log'!$B$5:INDEX('Contact Log'!$B:$B,104)=A8)*('Contact Log'!$C$5:INDEX('Contact Log'!$C:$C,104)),0))),""))</f>
        <v/>
      </c>
      <c r="M8" s="20">
        <f>IF(A8="","",COUNTIF('Contact Log'!$B$5:INDEX('Contact Log'!$B:$B,104),A8))</f>
        <v/>
      </c>
      <c r="N8" s="15" t="n">
        <v>46279</v>
      </c>
      <c r="O8" s="20">
        <f>IF(A8="","",IF(NOT(ISNUMBER(B8)),"",IF(OR(K8=Assumptions!$H$4,K8=Assumptions!$H$5,K8=Assumptions!$H$6),MAX(0,TODAY()-B8),"")))</f>
        <v/>
      </c>
      <c r="P8" s="20">
        <f>IF(OR(A8="",NOT(ISNUMBER(O8))),"",IF(OR(K8=Assumptions!$H$4,K8=Assumptions!$H$5,K8=Assumptions!$H$6),MIN(O8,Assumptions!$B$6)+IFERROR(VLOOKUP(E8,Assumptions!$D$4:$E$8,2,FALSE),0)+IFERROR(VLOOKUP(G8,Assumptions!$F$4:$G$7,2,FALSE),0)+IF(AND(ISNUMBER(F8),F8&gt;=TODAY(),F8&lt;=TODAY()+Assumptions!$B$4),Assumptions!$B$7,0)+IF(AND(M8=0,O8&gt;=Assumptions!$B$5),Assumptions!$B$8,0)+IF(AND(ISNUMBER(N8),N8&lt;TODAY()),Assumptions!$B$9,0),""))</f>
        <v/>
      </c>
      <c r="Q8" s="8">
        <f>IF(P8="","",IF(P8&gt;=Assumptions!$B$10,"High",IF(P8&gt;=Assumptions!$B$11,"Medium","Routine")))</f>
        <v/>
      </c>
      <c r="R8" s="21">
        <f>IF(A8="","",IF(COUNTIF($A$5:$A$104,A8)&gt;1,"Check: duplicate request ID",IF(NOT(OR(K8=Assumptions!$H$4,K8=Assumptions!$H$5,K8=Assumptions!$H$6)),"",IF(AND(ISNUMBER(F8),F8&lt;TODAY()),"Check: preferred date passed",IF(AND(ISNUMBER(N8),N8&lt;=TODAY()),"Check: follow-up due",IF(AND(M8=0,ISNUMBER(O8),O8&gt;=Assumptions!$B$5),"Check: no contact attempt",""))))))</f>
        <v/>
      </c>
      <c r="S8" s="14" t="inlineStr">
        <is>
          <t>Evening visit window preferred.</t>
        </is>
      </c>
    </row>
    <row r="9">
      <c r="A9" s="14" t="inlineStr">
        <is>
          <t>WL-26005</t>
        </is>
      </c>
      <c r="B9" s="15" t="n">
        <v>46266</v>
      </c>
      <c r="C9" s="14" t="inlineStr">
        <is>
          <t>Sample Client E</t>
        </is>
      </c>
      <c r="D9" s="14" t="inlineStr">
        <is>
          <t>Sample Pet Clover</t>
        </is>
      </c>
      <c r="E9" s="14" t="inlineStr">
        <is>
          <t>Grooming</t>
        </is>
      </c>
      <c r="F9" s="15" t="n">
        <v>46284</v>
      </c>
      <c r="G9" s="14" t="inlineStr">
        <is>
          <t>Exact date only</t>
        </is>
      </c>
      <c r="H9" s="14" t="inlineStr">
        <is>
          <t>Phone</t>
        </is>
      </c>
      <c r="I9" s="14" t="inlineStr">
        <is>
          <t>202-555-0105</t>
        </is>
      </c>
      <c r="J9" s="14" t="inlineStr">
        <is>
          <t>Sample Team B</t>
        </is>
      </c>
      <c r="K9" s="14" t="inlineStr">
        <is>
          <t>Booked</t>
        </is>
      </c>
      <c r="L9" s="16">
        <f>IF(A9="","",IFERROR(IF(COUNTIF('Contact Log'!$B$5:INDEX('Contact Log'!$B:$B,104),A9)=0,"",MAX(INDEX(('Contact Log'!$B$5:INDEX('Contact Log'!$B:$B,104)=A9)*('Contact Log'!$C$5:INDEX('Contact Log'!$C:$C,104)),0))),""))</f>
        <v/>
      </c>
      <c r="M9" s="17">
        <f>IF(A9="","",COUNTIF('Contact Log'!$B$5:INDEX('Contact Log'!$B:$B,104),A9))</f>
        <v/>
      </c>
      <c r="N9" s="15" t="n"/>
      <c r="O9" s="17">
        <f>IF(A9="","",IF(NOT(ISNUMBER(B9)),"",IF(OR(K9=Assumptions!$H$4,K9=Assumptions!$H$5,K9=Assumptions!$H$6),MAX(0,TODAY()-B9),"")))</f>
        <v/>
      </c>
      <c r="P9" s="17">
        <f>IF(OR(A9="",NOT(ISNUMBER(O9))),"",IF(OR(K9=Assumptions!$H$4,K9=Assumptions!$H$5,K9=Assumptions!$H$6),MIN(O9,Assumptions!$B$6)+IFERROR(VLOOKUP(E9,Assumptions!$D$4:$E$8,2,FALSE),0)+IFERROR(VLOOKUP(G9,Assumptions!$F$4:$G$7,2,FALSE),0)+IF(AND(ISNUMBER(F9),F9&gt;=TODAY(),F9&lt;=TODAY()+Assumptions!$B$4),Assumptions!$B$7,0)+IF(AND(M9=0,O9&gt;=Assumptions!$B$5),Assumptions!$B$8,0)+IF(AND(ISNUMBER(N9),N9&lt;TODAY()),Assumptions!$B$9,0),""))</f>
        <v/>
      </c>
      <c r="Q9" s="11">
        <f>IF(P9="","",IF(P9&gt;=Assumptions!$B$10,"High",IF(P9&gt;=Assumptions!$B$11,"Medium","Routine")))</f>
        <v/>
      </c>
      <c r="R9" s="18">
        <f>IF(A9="","",IF(COUNTIF($A$5:$A$104,A9)&gt;1,"Check: duplicate request ID",IF(NOT(OR(K9=Assumptions!$H$4,K9=Assumptions!$H$5,K9=Assumptions!$H$6)),"",IF(AND(ISNUMBER(F9),F9&lt;TODAY()),"Check: preferred date passed",IF(AND(ISNUMBER(N9),N9&lt;=TODAY()),"Check: follow-up due",IF(AND(M9=0,ISNUMBER(O9),O9&gt;=Assumptions!$B$5),"Check: no contact attempt",""))))))</f>
        <v/>
      </c>
      <c r="S9" s="14" t="inlineStr">
        <is>
          <t>Booked after a cancellation opened.</t>
        </is>
      </c>
    </row>
    <row r="10">
      <c r="A10" s="14" t="inlineStr">
        <is>
          <t>WL-26006</t>
        </is>
      </c>
      <c r="B10" s="15" t="n">
        <v>46259</v>
      </c>
      <c r="C10" s="14" t="inlineStr">
        <is>
          <t>Sample Client F</t>
        </is>
      </c>
      <c r="D10" s="14" t="inlineStr">
        <is>
          <t>Sample Pet Echo</t>
        </is>
      </c>
      <c r="E10" s="14" t="inlineStr">
        <is>
          <t>Dog Walking</t>
        </is>
      </c>
      <c r="F10" s="15" t="n">
        <v>46281</v>
      </c>
      <c r="G10" s="14" t="inlineStr">
        <is>
          <t>Any date</t>
        </is>
      </c>
      <c r="H10" s="14" t="inlineStr">
        <is>
          <t>Text</t>
        </is>
      </c>
      <c r="I10" s="14" t="inlineStr">
        <is>
          <t>202-555-0106</t>
        </is>
      </c>
      <c r="J10" s="14" t="inlineStr">
        <is>
          <t>Sample Team A</t>
        </is>
      </c>
      <c r="K10" s="14" t="inlineStr">
        <is>
          <t>Removed</t>
        </is>
      </c>
      <c r="L10" s="19">
        <f>IF(A10="","",IFERROR(IF(COUNTIF('Contact Log'!$B$5:INDEX('Contact Log'!$B:$B,104),A10)=0,"",MAX(INDEX(('Contact Log'!$B$5:INDEX('Contact Log'!$B:$B,104)=A10)*('Contact Log'!$C$5:INDEX('Contact Log'!$C:$C,104)),0))),""))</f>
        <v/>
      </c>
      <c r="M10" s="20">
        <f>IF(A10="","",COUNTIF('Contact Log'!$B$5:INDEX('Contact Log'!$B:$B,104),A10))</f>
        <v/>
      </c>
      <c r="N10" s="15" t="n"/>
      <c r="O10" s="20">
        <f>IF(A10="","",IF(NOT(ISNUMBER(B10)),"",IF(OR(K10=Assumptions!$H$4,K10=Assumptions!$H$5,K10=Assumptions!$H$6),MAX(0,TODAY()-B10),"")))</f>
        <v/>
      </c>
      <c r="P10" s="20">
        <f>IF(OR(A10="",NOT(ISNUMBER(O10))),"",IF(OR(K10=Assumptions!$H$4,K10=Assumptions!$H$5,K10=Assumptions!$H$6),MIN(O10,Assumptions!$B$6)+IFERROR(VLOOKUP(E10,Assumptions!$D$4:$E$8,2,FALSE),0)+IFERROR(VLOOKUP(G10,Assumptions!$F$4:$G$7,2,FALSE),0)+IF(AND(ISNUMBER(F10),F10&gt;=TODAY(),F10&lt;=TODAY()+Assumptions!$B$4),Assumptions!$B$7,0)+IF(AND(M10=0,O10&gt;=Assumptions!$B$5),Assumptions!$B$8,0)+IF(AND(ISNUMBER(N10),N10&lt;TODAY()),Assumptions!$B$9,0),""))</f>
        <v/>
      </c>
      <c r="Q10" s="8">
        <f>IF(P10="","",IF(P10&gt;=Assumptions!$B$10,"High",IF(P10&gt;=Assumptions!$B$11,"Medium","Routine")))</f>
        <v/>
      </c>
      <c r="R10" s="21">
        <f>IF(A10="","",IF(COUNTIF($A$5:$A$104,A10)&gt;1,"Check: duplicate request ID",IF(NOT(OR(K10=Assumptions!$H$4,K10=Assumptions!$H$5,K10=Assumptions!$H$6)),"",IF(AND(ISNUMBER(F10),F10&lt;TODAY()),"Check: preferred date passed",IF(AND(ISNUMBER(N10),N10&lt;=TODAY()),"Check: follow-up due",IF(AND(M10=0,ISNUMBER(O10),O10&gt;=Assumptions!$B$5),"Check: no contact attempt",""))))))</f>
        <v/>
      </c>
      <c r="S10" s="14" t="inlineStr">
        <is>
          <t>Client withdrew the request.</t>
        </is>
      </c>
    </row>
    <row r="11">
      <c r="A11" s="14" t="inlineStr">
        <is>
          <t>WL-26007</t>
        </is>
      </c>
      <c r="B11" s="15" t="n">
        <v>46272</v>
      </c>
      <c r="C11" s="14" t="inlineStr">
        <is>
          <t>Sample Client G</t>
        </is>
      </c>
      <c r="D11" s="14" t="inlineStr">
        <is>
          <t>Sample Pet Juniper</t>
        </is>
      </c>
      <c r="E11" s="14" t="inlineStr">
        <is>
          <t>Boarding</t>
        </is>
      </c>
      <c r="F11" s="15" t="n">
        <v>46275</v>
      </c>
      <c r="G11" s="14" t="inlineStr">
        <is>
          <t>Exact date only</t>
        </is>
      </c>
      <c r="H11" s="14" t="inlineStr">
        <is>
          <t>Email</t>
        </is>
      </c>
      <c r="I11" s="14" t="inlineStr">
        <is>
          <t>sample07@example.com</t>
        </is>
      </c>
      <c r="J11" s="14" t="inlineStr">
        <is>
          <t>Unassigned</t>
        </is>
      </c>
      <c r="K11" s="14" t="inlineStr">
        <is>
          <t>Waiting</t>
        </is>
      </c>
      <c r="L11" s="16">
        <f>IF(A11="","",IFERROR(IF(COUNTIF('Contact Log'!$B$5:INDEX('Contact Log'!$B:$B,104),A11)=0,"",MAX(INDEX(('Contact Log'!$B$5:INDEX('Contact Log'!$B:$B,104)=A11)*('Contact Log'!$C$5:INDEX('Contact Log'!$C:$C,104)),0))),""))</f>
        <v/>
      </c>
      <c r="M11" s="17">
        <f>IF(A11="","",COUNTIF('Contact Log'!$B$5:INDEX('Contact Log'!$B:$B,104),A11))</f>
        <v/>
      </c>
      <c r="N11" s="15" t="n">
        <v>46275</v>
      </c>
      <c r="O11" s="17">
        <f>IF(A11="","",IF(NOT(ISNUMBER(B11)),"",IF(OR(K11=Assumptions!$H$4,K11=Assumptions!$H$5,K11=Assumptions!$H$6),MAX(0,TODAY()-B11),"")))</f>
        <v/>
      </c>
      <c r="P11" s="17">
        <f>IF(OR(A11="",NOT(ISNUMBER(O11))),"",IF(OR(K11=Assumptions!$H$4,K11=Assumptions!$H$5,K11=Assumptions!$H$6),MIN(O11,Assumptions!$B$6)+IFERROR(VLOOKUP(E11,Assumptions!$D$4:$E$8,2,FALSE),0)+IFERROR(VLOOKUP(G11,Assumptions!$F$4:$G$7,2,FALSE),0)+IF(AND(ISNUMBER(F11),F11&gt;=TODAY(),F11&lt;=TODAY()+Assumptions!$B$4),Assumptions!$B$7,0)+IF(AND(M11=0,O11&gt;=Assumptions!$B$5),Assumptions!$B$8,0)+IF(AND(ISNUMBER(N11),N11&lt;TODAY()),Assumptions!$B$9,0),""))</f>
        <v/>
      </c>
      <c r="Q11" s="11">
        <f>IF(P11="","",IF(P11&gt;=Assumptions!$B$10,"High",IF(P11&gt;=Assumptions!$B$11,"Medium","Routine")))</f>
        <v/>
      </c>
      <c r="R11" s="18">
        <f>IF(A11="","",IF(COUNTIF($A$5:$A$104,A11)&gt;1,"Check: duplicate request ID",IF(NOT(OR(K11=Assumptions!$H$4,K11=Assumptions!$H$5,K11=Assumptions!$H$6)),"",IF(AND(ISNUMBER(F11),F11&lt;TODAY()),"Check: preferred date passed",IF(AND(ISNUMBER(N11),N11&lt;=TODAY()),"Check: follow-up due",IF(AND(M11=0,ISNUMBER(O11),O11&gt;=Assumptions!$B$5),"Check: no contact attempt",""))))))</f>
        <v/>
      </c>
      <c r="S11" s="14" t="inlineStr">
        <is>
          <t>One-night stay requested.</t>
        </is>
      </c>
    </row>
    <row r="12">
      <c r="A12" s="14" t="inlineStr">
        <is>
          <t>WL-26008</t>
        </is>
      </c>
      <c r="B12" s="15" t="n">
        <v>46244</v>
      </c>
      <c r="C12" s="14" t="inlineStr">
        <is>
          <t>Sample Client H</t>
        </is>
      </c>
      <c r="D12" s="14" t="inlineStr">
        <is>
          <t>Sample Pet Nimbus</t>
        </is>
      </c>
      <c r="E12" s="14" t="inlineStr">
        <is>
          <t>Grooming</t>
        </is>
      </c>
      <c r="F12" s="15" t="n">
        <v>46289</v>
      </c>
      <c r="G12" s="14" t="inlineStr">
        <is>
          <t>Within 7 days</t>
        </is>
      </c>
      <c r="H12" s="14" t="inlineStr">
        <is>
          <t>Phone</t>
        </is>
      </c>
      <c r="I12" s="14" t="inlineStr">
        <is>
          <t>202-555-0108</t>
        </is>
      </c>
      <c r="J12" s="14" t="inlineStr">
        <is>
          <t>Sample Team B</t>
        </is>
      </c>
      <c r="K12" s="14" t="inlineStr">
        <is>
          <t>Contacting</t>
        </is>
      </c>
      <c r="L12" s="19">
        <f>IF(A12="","",IFERROR(IF(COUNTIF('Contact Log'!$B$5:INDEX('Contact Log'!$B:$B,104),A12)=0,"",MAX(INDEX(('Contact Log'!$B$5:INDEX('Contact Log'!$B:$B,104)=A12)*('Contact Log'!$C$5:INDEX('Contact Log'!$C:$C,104)),0))),""))</f>
        <v/>
      </c>
      <c r="M12" s="20">
        <f>IF(A12="","",COUNTIF('Contact Log'!$B$5:INDEX('Contact Log'!$B:$B,104),A12))</f>
        <v/>
      </c>
      <c r="N12" s="15" t="n">
        <v>46274</v>
      </c>
      <c r="O12" s="20">
        <f>IF(A12="","",IF(NOT(ISNUMBER(B12)),"",IF(OR(K12=Assumptions!$H$4,K12=Assumptions!$H$5,K12=Assumptions!$H$6),MAX(0,TODAY()-B12),"")))</f>
        <v/>
      </c>
      <c r="P12" s="20">
        <f>IF(OR(A12="",NOT(ISNUMBER(O12))),"",IF(OR(K12=Assumptions!$H$4,K12=Assumptions!$H$5,K12=Assumptions!$H$6),MIN(O12,Assumptions!$B$6)+IFERROR(VLOOKUP(E12,Assumptions!$D$4:$E$8,2,FALSE),0)+IFERROR(VLOOKUP(G12,Assumptions!$F$4:$G$7,2,FALSE),0)+IF(AND(ISNUMBER(F12),F12&gt;=TODAY(),F12&lt;=TODAY()+Assumptions!$B$4),Assumptions!$B$7,0)+IF(AND(M12=0,O12&gt;=Assumptions!$B$5),Assumptions!$B$8,0)+IF(AND(ISNUMBER(N12),N12&lt;TODAY()),Assumptions!$B$9,0),""))</f>
        <v/>
      </c>
      <c r="Q12" s="8">
        <f>IF(P12="","",IF(P12&gt;=Assumptions!$B$10,"High",IF(P12&gt;=Assumptions!$B$11,"Medium","Routine")))</f>
        <v/>
      </c>
      <c r="R12" s="21">
        <f>IF(A12="","",IF(COUNTIF($A$5:$A$104,A12)&gt;1,"Check: duplicate request ID",IF(NOT(OR(K12=Assumptions!$H$4,K12=Assumptions!$H$5,K12=Assumptions!$H$6)),"",IF(AND(ISNUMBER(F12),F12&lt;TODAY()),"Check: preferred date passed",IF(AND(ISNUMBER(N12),N12&lt;=TODAY()),"Check: follow-up due",IF(AND(M12=0,ISNUMBER(O12),O12&gt;=Assumptions!$B$5),"Check: no contact attempt",""))))))</f>
        <v/>
      </c>
      <c r="S12" s="14" t="inlineStr">
        <is>
          <t>Afternoon opening preferred.</t>
        </is>
      </c>
    </row>
    <row r="13">
      <c r="A13" s="14" t="inlineStr">
        <is>
          <t>WL-26009</t>
        </is>
      </c>
      <c r="B13" s="15" t="n">
        <v>46274</v>
      </c>
      <c r="C13" s="14" t="inlineStr">
        <is>
          <t>Sample Client I</t>
        </is>
      </c>
      <c r="D13" s="14" t="inlineStr">
        <is>
          <t>Sample Pet Poppy</t>
        </is>
      </c>
      <c r="E13" s="14" t="inlineStr">
        <is>
          <t>Dog Daycare</t>
        </is>
      </c>
      <c r="F13" s="15" t="n">
        <v>46304</v>
      </c>
      <c r="G13" s="14" t="inlineStr">
        <is>
          <t>Any date</t>
        </is>
      </c>
      <c r="H13" s="14" t="inlineStr">
        <is>
          <t>Text</t>
        </is>
      </c>
      <c r="I13" s="14" t="inlineStr">
        <is>
          <t>202-555-0109</t>
        </is>
      </c>
      <c r="J13" s="14" t="inlineStr">
        <is>
          <t>Unassigned</t>
        </is>
      </c>
      <c r="K13" s="14" t="inlineStr">
        <is>
          <t>Waiting</t>
        </is>
      </c>
      <c r="L13" s="16">
        <f>IF(A13="","",IFERROR(IF(COUNTIF('Contact Log'!$B$5:INDEX('Contact Log'!$B:$B,104),A13)=0,"",MAX(INDEX(('Contact Log'!$B$5:INDEX('Contact Log'!$B:$B,104)=A13)*('Contact Log'!$C$5:INDEX('Contact Log'!$C:$C,104)),0))),""))</f>
        <v/>
      </c>
      <c r="M13" s="17">
        <f>IF(A13="","",COUNTIF('Contact Log'!$B$5:INDEX('Contact Log'!$B:$B,104),A13))</f>
        <v/>
      </c>
      <c r="N13" s="15" t="n">
        <v>46277</v>
      </c>
      <c r="O13" s="17">
        <f>IF(A13="","",IF(NOT(ISNUMBER(B13)),"",IF(OR(K13=Assumptions!$H$4,K13=Assumptions!$H$5,K13=Assumptions!$H$6),MAX(0,TODAY()-B13),"")))</f>
        <v/>
      </c>
      <c r="P13" s="17">
        <f>IF(OR(A13="",NOT(ISNUMBER(O13))),"",IF(OR(K13=Assumptions!$H$4,K13=Assumptions!$H$5,K13=Assumptions!$H$6),MIN(O13,Assumptions!$B$6)+IFERROR(VLOOKUP(E13,Assumptions!$D$4:$E$8,2,FALSE),0)+IFERROR(VLOOKUP(G13,Assumptions!$F$4:$G$7,2,FALSE),0)+IF(AND(ISNUMBER(F13),F13&gt;=TODAY(),F13&lt;=TODAY()+Assumptions!$B$4),Assumptions!$B$7,0)+IF(AND(M13=0,O13&gt;=Assumptions!$B$5),Assumptions!$B$8,0)+IF(AND(ISNUMBER(N13),N13&lt;TODAY()),Assumptions!$B$9,0),""))</f>
        <v/>
      </c>
      <c r="Q13" s="11">
        <f>IF(P13="","",IF(P13&gt;=Assumptions!$B$10,"High",IF(P13&gt;=Assumptions!$B$11,"Medium","Routine")))</f>
        <v/>
      </c>
      <c r="R13" s="18">
        <f>IF(A13="","",IF(COUNTIF($A$5:$A$104,A13)&gt;1,"Check: duplicate request ID",IF(NOT(OR(K13=Assumptions!$H$4,K13=Assumptions!$H$5,K13=Assumptions!$H$6)),"",IF(AND(ISNUMBER(F13),F13&lt;TODAY()),"Check: preferred date passed",IF(AND(ISNUMBER(N13),N13&lt;=TODAY()),"Check: follow-up due",IF(AND(M13=0,ISNUMBER(O13),O13&gt;=Assumptions!$B$5),"Check: no contact attempt",""))))))</f>
        <v/>
      </c>
      <c r="S13" s="14" t="inlineStr">
        <is>
          <t>Any weekday is acceptable.</t>
        </is>
      </c>
    </row>
    <row r="14">
      <c r="A14" s="14" t="inlineStr">
        <is>
          <t>WL-26010</t>
        </is>
      </c>
      <c r="B14" s="15" t="n">
        <v>46267</v>
      </c>
      <c r="C14" s="14" t="inlineStr">
        <is>
          <t>Sample Client J</t>
        </is>
      </c>
      <c r="D14" s="14" t="inlineStr">
        <is>
          <t>Sample Pet Sol</t>
        </is>
      </c>
      <c r="E14" s="14" t="inlineStr">
        <is>
          <t>Pet Sitting</t>
        </is>
      </c>
      <c r="F14" s="15" t="n"/>
      <c r="G14" s="14" t="inlineStr">
        <is>
          <t>Any date</t>
        </is>
      </c>
      <c r="H14" s="14" t="inlineStr">
        <is>
          <t>Email</t>
        </is>
      </c>
      <c r="I14" s="14" t="inlineStr">
        <is>
          <t>sample10@example.com</t>
        </is>
      </c>
      <c r="J14" s="14" t="inlineStr">
        <is>
          <t>Sample Team A</t>
        </is>
      </c>
      <c r="K14" s="14" t="inlineStr">
        <is>
          <t>Waiting</t>
        </is>
      </c>
      <c r="L14" s="19">
        <f>IF(A14="","",IFERROR(IF(COUNTIF('Contact Log'!$B$5:INDEX('Contact Log'!$B:$B,104),A14)=0,"",MAX(INDEX(('Contact Log'!$B$5:INDEX('Contact Log'!$B:$B,104)=A14)*('Contact Log'!$C$5:INDEX('Contact Log'!$C:$C,104)),0))),""))</f>
        <v/>
      </c>
      <c r="M14" s="20">
        <f>IF(A14="","",COUNTIF('Contact Log'!$B$5:INDEX('Contact Log'!$B:$B,104),A14))</f>
        <v/>
      </c>
      <c r="N14" s="15" t="n">
        <v>46274</v>
      </c>
      <c r="O14" s="20">
        <f>IF(A14="","",IF(NOT(ISNUMBER(B14)),"",IF(OR(K14=Assumptions!$H$4,K14=Assumptions!$H$5,K14=Assumptions!$H$6),MAX(0,TODAY()-B14),"")))</f>
        <v/>
      </c>
      <c r="P14" s="20">
        <f>IF(OR(A14="",NOT(ISNUMBER(O14))),"",IF(OR(K14=Assumptions!$H$4,K14=Assumptions!$H$5,K14=Assumptions!$H$6),MIN(O14,Assumptions!$B$6)+IFERROR(VLOOKUP(E14,Assumptions!$D$4:$E$8,2,FALSE),0)+IFERROR(VLOOKUP(G14,Assumptions!$F$4:$G$7,2,FALSE),0)+IF(AND(ISNUMBER(F14),F14&gt;=TODAY(),F14&lt;=TODAY()+Assumptions!$B$4),Assumptions!$B$7,0)+IF(AND(M14=0,O14&gt;=Assumptions!$B$5),Assumptions!$B$8,0)+IF(AND(ISNUMBER(N14),N14&lt;TODAY()),Assumptions!$B$9,0),""))</f>
        <v/>
      </c>
      <c r="Q14" s="8">
        <f>IF(P14="","",IF(P14&gt;=Assumptions!$B$10,"High",IF(P14&gt;=Assumptions!$B$11,"Medium","Routine")))</f>
        <v/>
      </c>
      <c r="R14" s="21">
        <f>IF(A14="","",IF(COUNTIF($A$5:$A$104,A14)&gt;1,"Check: duplicate request ID",IF(NOT(OR(K14=Assumptions!$H$4,K14=Assumptions!$H$5,K14=Assumptions!$H$6)),"",IF(AND(ISNUMBER(F14),F14&lt;TODAY()),"Check: preferred date passed",IF(AND(ISNUMBER(N14),N14&lt;=TODAY()),"Check: follow-up due",IF(AND(M14=0,ISNUMBER(O14),O14&gt;=Assumptions!$B$5),"Check: no contact attempt",""))))))</f>
        <v/>
      </c>
      <c r="S14" s="14" t="inlineStr">
        <is>
          <t>Date will be selected after availability review.</t>
        </is>
      </c>
    </row>
    <row r="15">
      <c r="A15" s="14" t="n"/>
      <c r="B15" s="15" t="n"/>
      <c r="C15" s="14" t="n"/>
      <c r="D15" s="14" t="n"/>
      <c r="E15" s="14" t="n"/>
      <c r="F15" s="15" t="n"/>
      <c r="G15" s="14" t="n"/>
      <c r="H15" s="14" t="n"/>
      <c r="I15" s="14" t="n"/>
      <c r="J15" s="14" t="n"/>
      <c r="K15" s="14" t="n"/>
      <c r="L15" s="16">
        <f>IF(A15="","",IFERROR(IF(COUNTIF('Contact Log'!$B$5:INDEX('Contact Log'!$B:$B,104),A15)=0,"",MAX(INDEX(('Contact Log'!$B$5:INDEX('Contact Log'!$B:$B,104)=A15)*('Contact Log'!$C$5:INDEX('Contact Log'!$C:$C,104)),0))),""))</f>
        <v/>
      </c>
      <c r="M15" s="17">
        <f>IF(A15="","",COUNTIF('Contact Log'!$B$5:INDEX('Contact Log'!$B:$B,104),A15))</f>
        <v/>
      </c>
      <c r="N15" s="15" t="n"/>
      <c r="O15" s="17">
        <f>IF(A15="","",IF(NOT(ISNUMBER(B15)),"",IF(OR(K15=Assumptions!$H$4,K15=Assumptions!$H$5,K15=Assumptions!$H$6),MAX(0,TODAY()-B15),"")))</f>
        <v/>
      </c>
      <c r="P15" s="17">
        <f>IF(OR(A15="",NOT(ISNUMBER(O15))),"",IF(OR(K15=Assumptions!$H$4,K15=Assumptions!$H$5,K15=Assumptions!$H$6),MIN(O15,Assumptions!$B$6)+IFERROR(VLOOKUP(E15,Assumptions!$D$4:$E$8,2,FALSE),0)+IFERROR(VLOOKUP(G15,Assumptions!$F$4:$G$7,2,FALSE),0)+IF(AND(ISNUMBER(F15),F15&gt;=TODAY(),F15&lt;=TODAY()+Assumptions!$B$4),Assumptions!$B$7,0)+IF(AND(M15=0,O15&gt;=Assumptions!$B$5),Assumptions!$B$8,0)+IF(AND(ISNUMBER(N15),N15&lt;TODAY()),Assumptions!$B$9,0),""))</f>
        <v/>
      </c>
      <c r="Q15" s="11">
        <f>IF(P15="","",IF(P15&gt;=Assumptions!$B$10,"High",IF(P15&gt;=Assumptions!$B$11,"Medium","Routine")))</f>
        <v/>
      </c>
      <c r="R15" s="18">
        <f>IF(A15="","",IF(COUNTIF($A$5:$A$104,A15)&gt;1,"Check: duplicate request ID",IF(NOT(OR(K15=Assumptions!$H$4,K15=Assumptions!$H$5,K15=Assumptions!$H$6)),"",IF(AND(ISNUMBER(F15),F15&lt;TODAY()),"Check: preferred date passed",IF(AND(ISNUMBER(N15),N15&lt;=TODAY()),"Check: follow-up due",IF(AND(M15=0,ISNUMBER(O15),O15&gt;=Assumptions!$B$5),"Check: no contact attempt",""))))))</f>
        <v/>
      </c>
      <c r="S15" s="14" t="n"/>
    </row>
    <row r="16">
      <c r="A16" s="14" t="n"/>
      <c r="B16" s="15" t="n"/>
      <c r="C16" s="14" t="n"/>
      <c r="D16" s="14" t="n"/>
      <c r="E16" s="14" t="n"/>
      <c r="F16" s="15" t="n"/>
      <c r="G16" s="14" t="n"/>
      <c r="H16" s="14" t="n"/>
      <c r="I16" s="14" t="n"/>
      <c r="J16" s="14" t="n"/>
      <c r="K16" s="14" t="n"/>
      <c r="L16" s="19">
        <f>IF(A16="","",IFERROR(IF(COUNTIF('Contact Log'!$B$5:INDEX('Contact Log'!$B:$B,104),A16)=0,"",MAX(INDEX(('Contact Log'!$B$5:INDEX('Contact Log'!$B:$B,104)=A16)*('Contact Log'!$C$5:INDEX('Contact Log'!$C:$C,104)),0))),""))</f>
        <v/>
      </c>
      <c r="M16" s="20">
        <f>IF(A16="","",COUNTIF('Contact Log'!$B$5:INDEX('Contact Log'!$B:$B,104),A16))</f>
        <v/>
      </c>
      <c r="N16" s="15" t="n"/>
      <c r="O16" s="20">
        <f>IF(A16="","",IF(NOT(ISNUMBER(B16)),"",IF(OR(K16=Assumptions!$H$4,K16=Assumptions!$H$5,K16=Assumptions!$H$6),MAX(0,TODAY()-B16),"")))</f>
        <v/>
      </c>
      <c r="P16" s="20">
        <f>IF(OR(A16="",NOT(ISNUMBER(O16))),"",IF(OR(K16=Assumptions!$H$4,K16=Assumptions!$H$5,K16=Assumptions!$H$6),MIN(O16,Assumptions!$B$6)+IFERROR(VLOOKUP(E16,Assumptions!$D$4:$E$8,2,FALSE),0)+IFERROR(VLOOKUP(G16,Assumptions!$F$4:$G$7,2,FALSE),0)+IF(AND(ISNUMBER(F16),F16&gt;=TODAY(),F16&lt;=TODAY()+Assumptions!$B$4),Assumptions!$B$7,0)+IF(AND(M16=0,O16&gt;=Assumptions!$B$5),Assumptions!$B$8,0)+IF(AND(ISNUMBER(N16),N16&lt;TODAY()),Assumptions!$B$9,0),""))</f>
        <v/>
      </c>
      <c r="Q16" s="8">
        <f>IF(P16="","",IF(P16&gt;=Assumptions!$B$10,"High",IF(P16&gt;=Assumptions!$B$11,"Medium","Routine")))</f>
        <v/>
      </c>
      <c r="R16" s="21">
        <f>IF(A16="","",IF(COUNTIF($A$5:$A$104,A16)&gt;1,"Check: duplicate request ID",IF(NOT(OR(K16=Assumptions!$H$4,K16=Assumptions!$H$5,K16=Assumptions!$H$6)),"",IF(AND(ISNUMBER(F16),F16&lt;TODAY()),"Check: preferred date passed",IF(AND(ISNUMBER(N16),N16&lt;=TODAY()),"Check: follow-up due",IF(AND(M16=0,ISNUMBER(O16),O16&gt;=Assumptions!$B$5),"Check: no contact attempt",""))))))</f>
        <v/>
      </c>
      <c r="S16" s="14" t="n"/>
    </row>
    <row r="17">
      <c r="A17" s="14" t="n"/>
      <c r="B17" s="15" t="n"/>
      <c r="C17" s="14" t="n"/>
      <c r="D17" s="14" t="n"/>
      <c r="E17" s="14" t="n"/>
      <c r="F17" s="15" t="n"/>
      <c r="G17" s="14" t="n"/>
      <c r="H17" s="14" t="n"/>
      <c r="I17" s="14" t="n"/>
      <c r="J17" s="14" t="n"/>
      <c r="K17" s="14" t="n"/>
      <c r="L17" s="16">
        <f>IF(A17="","",IFERROR(IF(COUNTIF('Contact Log'!$B$5:INDEX('Contact Log'!$B:$B,104),A17)=0,"",MAX(INDEX(('Contact Log'!$B$5:INDEX('Contact Log'!$B:$B,104)=A17)*('Contact Log'!$C$5:INDEX('Contact Log'!$C:$C,104)),0))),""))</f>
        <v/>
      </c>
      <c r="M17" s="17">
        <f>IF(A17="","",COUNTIF('Contact Log'!$B$5:INDEX('Contact Log'!$B:$B,104),A17))</f>
        <v/>
      </c>
      <c r="N17" s="15" t="n"/>
      <c r="O17" s="17">
        <f>IF(A17="","",IF(NOT(ISNUMBER(B17)),"",IF(OR(K17=Assumptions!$H$4,K17=Assumptions!$H$5,K17=Assumptions!$H$6),MAX(0,TODAY()-B17),"")))</f>
        <v/>
      </c>
      <c r="P17" s="17">
        <f>IF(OR(A17="",NOT(ISNUMBER(O17))),"",IF(OR(K17=Assumptions!$H$4,K17=Assumptions!$H$5,K17=Assumptions!$H$6),MIN(O17,Assumptions!$B$6)+IFERROR(VLOOKUP(E17,Assumptions!$D$4:$E$8,2,FALSE),0)+IFERROR(VLOOKUP(G17,Assumptions!$F$4:$G$7,2,FALSE),0)+IF(AND(ISNUMBER(F17),F17&gt;=TODAY(),F17&lt;=TODAY()+Assumptions!$B$4),Assumptions!$B$7,0)+IF(AND(M17=0,O17&gt;=Assumptions!$B$5),Assumptions!$B$8,0)+IF(AND(ISNUMBER(N17),N17&lt;TODAY()),Assumptions!$B$9,0),""))</f>
        <v/>
      </c>
      <c r="Q17" s="11">
        <f>IF(P17="","",IF(P17&gt;=Assumptions!$B$10,"High",IF(P17&gt;=Assumptions!$B$11,"Medium","Routine")))</f>
        <v/>
      </c>
      <c r="R17" s="18">
        <f>IF(A17="","",IF(COUNTIF($A$5:$A$104,A17)&gt;1,"Check: duplicate request ID",IF(NOT(OR(K17=Assumptions!$H$4,K17=Assumptions!$H$5,K17=Assumptions!$H$6)),"",IF(AND(ISNUMBER(F17),F17&lt;TODAY()),"Check: preferred date passed",IF(AND(ISNUMBER(N17),N17&lt;=TODAY()),"Check: follow-up due",IF(AND(M17=0,ISNUMBER(O17),O17&gt;=Assumptions!$B$5),"Check: no contact attempt",""))))))</f>
        <v/>
      </c>
      <c r="S17" s="14" t="n"/>
    </row>
    <row r="18">
      <c r="A18" s="14" t="n"/>
      <c r="B18" s="15" t="n"/>
      <c r="C18" s="14" t="n"/>
      <c r="D18" s="14" t="n"/>
      <c r="E18" s="14" t="n"/>
      <c r="F18" s="15" t="n"/>
      <c r="G18" s="14" t="n"/>
      <c r="H18" s="14" t="n"/>
      <c r="I18" s="14" t="n"/>
      <c r="J18" s="14" t="n"/>
      <c r="K18" s="14" t="n"/>
      <c r="L18" s="19">
        <f>IF(A18="","",IFERROR(IF(COUNTIF('Contact Log'!$B$5:INDEX('Contact Log'!$B:$B,104),A18)=0,"",MAX(INDEX(('Contact Log'!$B$5:INDEX('Contact Log'!$B:$B,104)=A18)*('Contact Log'!$C$5:INDEX('Contact Log'!$C:$C,104)),0))),""))</f>
        <v/>
      </c>
      <c r="M18" s="20">
        <f>IF(A18="","",COUNTIF('Contact Log'!$B$5:INDEX('Contact Log'!$B:$B,104),A18))</f>
        <v/>
      </c>
      <c r="N18" s="15" t="n"/>
      <c r="O18" s="20">
        <f>IF(A18="","",IF(NOT(ISNUMBER(B18)),"",IF(OR(K18=Assumptions!$H$4,K18=Assumptions!$H$5,K18=Assumptions!$H$6),MAX(0,TODAY()-B18),"")))</f>
        <v/>
      </c>
      <c r="P18" s="20">
        <f>IF(OR(A18="",NOT(ISNUMBER(O18))),"",IF(OR(K18=Assumptions!$H$4,K18=Assumptions!$H$5,K18=Assumptions!$H$6),MIN(O18,Assumptions!$B$6)+IFERROR(VLOOKUP(E18,Assumptions!$D$4:$E$8,2,FALSE),0)+IFERROR(VLOOKUP(G18,Assumptions!$F$4:$G$7,2,FALSE),0)+IF(AND(ISNUMBER(F18),F18&gt;=TODAY(),F18&lt;=TODAY()+Assumptions!$B$4),Assumptions!$B$7,0)+IF(AND(M18=0,O18&gt;=Assumptions!$B$5),Assumptions!$B$8,0)+IF(AND(ISNUMBER(N18),N18&lt;TODAY()),Assumptions!$B$9,0),""))</f>
        <v/>
      </c>
      <c r="Q18" s="8">
        <f>IF(P18="","",IF(P18&gt;=Assumptions!$B$10,"High",IF(P18&gt;=Assumptions!$B$11,"Medium","Routine")))</f>
        <v/>
      </c>
      <c r="R18" s="21">
        <f>IF(A18="","",IF(COUNTIF($A$5:$A$104,A18)&gt;1,"Check: duplicate request ID",IF(NOT(OR(K18=Assumptions!$H$4,K18=Assumptions!$H$5,K18=Assumptions!$H$6)),"",IF(AND(ISNUMBER(F18),F18&lt;TODAY()),"Check: preferred date passed",IF(AND(ISNUMBER(N18),N18&lt;=TODAY()),"Check: follow-up due",IF(AND(M18=0,ISNUMBER(O18),O18&gt;=Assumptions!$B$5),"Check: no contact attempt",""))))))</f>
        <v/>
      </c>
      <c r="S18" s="14" t="n"/>
    </row>
    <row r="19">
      <c r="A19" s="14" t="n"/>
      <c r="B19" s="15" t="n"/>
      <c r="C19" s="14" t="n"/>
      <c r="D19" s="14" t="n"/>
      <c r="E19" s="14" t="n"/>
      <c r="F19" s="15" t="n"/>
      <c r="G19" s="14" t="n"/>
      <c r="H19" s="14" t="n"/>
      <c r="I19" s="14" t="n"/>
      <c r="J19" s="14" t="n"/>
      <c r="K19" s="14" t="n"/>
      <c r="L19" s="16">
        <f>IF(A19="","",IFERROR(IF(COUNTIF('Contact Log'!$B$5:INDEX('Contact Log'!$B:$B,104),A19)=0,"",MAX(INDEX(('Contact Log'!$B$5:INDEX('Contact Log'!$B:$B,104)=A19)*('Contact Log'!$C$5:INDEX('Contact Log'!$C:$C,104)),0))),""))</f>
        <v/>
      </c>
      <c r="M19" s="17">
        <f>IF(A19="","",COUNTIF('Contact Log'!$B$5:INDEX('Contact Log'!$B:$B,104),A19))</f>
        <v/>
      </c>
      <c r="N19" s="15" t="n"/>
      <c r="O19" s="17">
        <f>IF(A19="","",IF(NOT(ISNUMBER(B19)),"",IF(OR(K19=Assumptions!$H$4,K19=Assumptions!$H$5,K19=Assumptions!$H$6),MAX(0,TODAY()-B19),"")))</f>
        <v/>
      </c>
      <c r="P19" s="17">
        <f>IF(OR(A19="",NOT(ISNUMBER(O19))),"",IF(OR(K19=Assumptions!$H$4,K19=Assumptions!$H$5,K19=Assumptions!$H$6),MIN(O19,Assumptions!$B$6)+IFERROR(VLOOKUP(E19,Assumptions!$D$4:$E$8,2,FALSE),0)+IFERROR(VLOOKUP(G19,Assumptions!$F$4:$G$7,2,FALSE),0)+IF(AND(ISNUMBER(F19),F19&gt;=TODAY(),F19&lt;=TODAY()+Assumptions!$B$4),Assumptions!$B$7,0)+IF(AND(M19=0,O19&gt;=Assumptions!$B$5),Assumptions!$B$8,0)+IF(AND(ISNUMBER(N19),N19&lt;TODAY()),Assumptions!$B$9,0),""))</f>
        <v/>
      </c>
      <c r="Q19" s="11">
        <f>IF(P19="","",IF(P19&gt;=Assumptions!$B$10,"High",IF(P19&gt;=Assumptions!$B$11,"Medium","Routine")))</f>
        <v/>
      </c>
      <c r="R19" s="18">
        <f>IF(A19="","",IF(COUNTIF($A$5:$A$104,A19)&gt;1,"Check: duplicate request ID",IF(NOT(OR(K19=Assumptions!$H$4,K19=Assumptions!$H$5,K19=Assumptions!$H$6)),"",IF(AND(ISNUMBER(F19),F19&lt;TODAY()),"Check: preferred date passed",IF(AND(ISNUMBER(N19),N19&lt;=TODAY()),"Check: follow-up due",IF(AND(M19=0,ISNUMBER(O19),O19&gt;=Assumptions!$B$5),"Check: no contact attempt",""))))))</f>
        <v/>
      </c>
      <c r="S19" s="14" t="n"/>
    </row>
    <row r="20">
      <c r="A20" s="14" t="n"/>
      <c r="B20" s="15" t="n"/>
      <c r="C20" s="14" t="n"/>
      <c r="D20" s="14" t="n"/>
      <c r="E20" s="14" t="n"/>
      <c r="F20" s="15" t="n"/>
      <c r="G20" s="14" t="n"/>
      <c r="H20" s="14" t="n"/>
      <c r="I20" s="14" t="n"/>
      <c r="J20" s="14" t="n"/>
      <c r="K20" s="14" t="n"/>
      <c r="L20" s="19">
        <f>IF(A20="","",IFERROR(IF(COUNTIF('Contact Log'!$B$5:INDEX('Contact Log'!$B:$B,104),A20)=0,"",MAX(INDEX(('Contact Log'!$B$5:INDEX('Contact Log'!$B:$B,104)=A20)*('Contact Log'!$C$5:INDEX('Contact Log'!$C:$C,104)),0))),""))</f>
        <v/>
      </c>
      <c r="M20" s="20">
        <f>IF(A20="","",COUNTIF('Contact Log'!$B$5:INDEX('Contact Log'!$B:$B,104),A20))</f>
        <v/>
      </c>
      <c r="N20" s="15" t="n"/>
      <c r="O20" s="20">
        <f>IF(A20="","",IF(NOT(ISNUMBER(B20)),"",IF(OR(K20=Assumptions!$H$4,K20=Assumptions!$H$5,K20=Assumptions!$H$6),MAX(0,TODAY()-B20),"")))</f>
        <v/>
      </c>
      <c r="P20" s="20">
        <f>IF(OR(A20="",NOT(ISNUMBER(O20))),"",IF(OR(K20=Assumptions!$H$4,K20=Assumptions!$H$5,K20=Assumptions!$H$6),MIN(O20,Assumptions!$B$6)+IFERROR(VLOOKUP(E20,Assumptions!$D$4:$E$8,2,FALSE),0)+IFERROR(VLOOKUP(G20,Assumptions!$F$4:$G$7,2,FALSE),0)+IF(AND(ISNUMBER(F20),F20&gt;=TODAY(),F20&lt;=TODAY()+Assumptions!$B$4),Assumptions!$B$7,0)+IF(AND(M20=0,O20&gt;=Assumptions!$B$5),Assumptions!$B$8,0)+IF(AND(ISNUMBER(N20),N20&lt;TODAY()),Assumptions!$B$9,0),""))</f>
        <v/>
      </c>
      <c r="Q20" s="8">
        <f>IF(P20="","",IF(P20&gt;=Assumptions!$B$10,"High",IF(P20&gt;=Assumptions!$B$11,"Medium","Routine")))</f>
        <v/>
      </c>
      <c r="R20" s="21">
        <f>IF(A20="","",IF(COUNTIF($A$5:$A$104,A20)&gt;1,"Check: duplicate request ID",IF(NOT(OR(K20=Assumptions!$H$4,K20=Assumptions!$H$5,K20=Assumptions!$H$6)),"",IF(AND(ISNUMBER(F20),F20&lt;TODAY()),"Check: preferred date passed",IF(AND(ISNUMBER(N20),N20&lt;=TODAY()),"Check: follow-up due",IF(AND(M20=0,ISNUMBER(O20),O20&gt;=Assumptions!$B$5),"Check: no contact attempt",""))))))</f>
        <v/>
      </c>
      <c r="S20" s="14" t="n"/>
    </row>
    <row r="21">
      <c r="A21" s="14" t="n"/>
      <c r="B21" s="15" t="n"/>
      <c r="C21" s="14" t="n"/>
      <c r="D21" s="14" t="n"/>
      <c r="E21" s="14" t="n"/>
      <c r="F21" s="15" t="n"/>
      <c r="G21" s="14" t="n"/>
      <c r="H21" s="14" t="n"/>
      <c r="I21" s="14" t="n"/>
      <c r="J21" s="14" t="n"/>
      <c r="K21" s="14" t="n"/>
      <c r="L21" s="16">
        <f>IF(A21="","",IFERROR(IF(COUNTIF('Contact Log'!$B$5:INDEX('Contact Log'!$B:$B,104),A21)=0,"",MAX(INDEX(('Contact Log'!$B$5:INDEX('Contact Log'!$B:$B,104)=A21)*('Contact Log'!$C$5:INDEX('Contact Log'!$C:$C,104)),0))),""))</f>
        <v/>
      </c>
      <c r="M21" s="17">
        <f>IF(A21="","",COUNTIF('Contact Log'!$B$5:INDEX('Contact Log'!$B:$B,104),A21))</f>
        <v/>
      </c>
      <c r="N21" s="15" t="n"/>
      <c r="O21" s="17">
        <f>IF(A21="","",IF(NOT(ISNUMBER(B21)),"",IF(OR(K21=Assumptions!$H$4,K21=Assumptions!$H$5,K21=Assumptions!$H$6),MAX(0,TODAY()-B21),"")))</f>
        <v/>
      </c>
      <c r="P21" s="17">
        <f>IF(OR(A21="",NOT(ISNUMBER(O21))),"",IF(OR(K21=Assumptions!$H$4,K21=Assumptions!$H$5,K21=Assumptions!$H$6),MIN(O21,Assumptions!$B$6)+IFERROR(VLOOKUP(E21,Assumptions!$D$4:$E$8,2,FALSE),0)+IFERROR(VLOOKUP(G21,Assumptions!$F$4:$G$7,2,FALSE),0)+IF(AND(ISNUMBER(F21),F21&gt;=TODAY(),F21&lt;=TODAY()+Assumptions!$B$4),Assumptions!$B$7,0)+IF(AND(M21=0,O21&gt;=Assumptions!$B$5),Assumptions!$B$8,0)+IF(AND(ISNUMBER(N21),N21&lt;TODAY()),Assumptions!$B$9,0),""))</f>
        <v/>
      </c>
      <c r="Q21" s="11">
        <f>IF(P21="","",IF(P21&gt;=Assumptions!$B$10,"High",IF(P21&gt;=Assumptions!$B$11,"Medium","Routine")))</f>
        <v/>
      </c>
      <c r="R21" s="18">
        <f>IF(A21="","",IF(COUNTIF($A$5:$A$104,A21)&gt;1,"Check: duplicate request ID",IF(NOT(OR(K21=Assumptions!$H$4,K21=Assumptions!$H$5,K21=Assumptions!$H$6)),"",IF(AND(ISNUMBER(F21),F21&lt;TODAY()),"Check: preferred date passed",IF(AND(ISNUMBER(N21),N21&lt;=TODAY()),"Check: follow-up due",IF(AND(M21=0,ISNUMBER(O21),O21&gt;=Assumptions!$B$5),"Check: no contact attempt",""))))))</f>
        <v/>
      </c>
      <c r="S21" s="14" t="n"/>
    </row>
    <row r="22">
      <c r="A22" s="14" t="n"/>
      <c r="B22" s="15" t="n"/>
      <c r="C22" s="14" t="n"/>
      <c r="D22" s="14" t="n"/>
      <c r="E22" s="14" t="n"/>
      <c r="F22" s="15" t="n"/>
      <c r="G22" s="14" t="n"/>
      <c r="H22" s="14" t="n"/>
      <c r="I22" s="14" t="n"/>
      <c r="J22" s="14" t="n"/>
      <c r="K22" s="14" t="n"/>
      <c r="L22" s="19">
        <f>IF(A22="","",IFERROR(IF(COUNTIF('Contact Log'!$B$5:INDEX('Contact Log'!$B:$B,104),A22)=0,"",MAX(INDEX(('Contact Log'!$B$5:INDEX('Contact Log'!$B:$B,104)=A22)*('Contact Log'!$C$5:INDEX('Contact Log'!$C:$C,104)),0))),""))</f>
        <v/>
      </c>
      <c r="M22" s="20">
        <f>IF(A22="","",COUNTIF('Contact Log'!$B$5:INDEX('Contact Log'!$B:$B,104),A22))</f>
        <v/>
      </c>
      <c r="N22" s="15" t="n"/>
      <c r="O22" s="20">
        <f>IF(A22="","",IF(NOT(ISNUMBER(B22)),"",IF(OR(K22=Assumptions!$H$4,K22=Assumptions!$H$5,K22=Assumptions!$H$6),MAX(0,TODAY()-B22),"")))</f>
        <v/>
      </c>
      <c r="P22" s="20">
        <f>IF(OR(A22="",NOT(ISNUMBER(O22))),"",IF(OR(K22=Assumptions!$H$4,K22=Assumptions!$H$5,K22=Assumptions!$H$6),MIN(O22,Assumptions!$B$6)+IFERROR(VLOOKUP(E22,Assumptions!$D$4:$E$8,2,FALSE),0)+IFERROR(VLOOKUP(G22,Assumptions!$F$4:$G$7,2,FALSE),0)+IF(AND(ISNUMBER(F22),F22&gt;=TODAY(),F22&lt;=TODAY()+Assumptions!$B$4),Assumptions!$B$7,0)+IF(AND(M22=0,O22&gt;=Assumptions!$B$5),Assumptions!$B$8,0)+IF(AND(ISNUMBER(N22),N22&lt;TODAY()),Assumptions!$B$9,0),""))</f>
        <v/>
      </c>
      <c r="Q22" s="8">
        <f>IF(P22="","",IF(P22&gt;=Assumptions!$B$10,"High",IF(P22&gt;=Assumptions!$B$11,"Medium","Routine")))</f>
        <v/>
      </c>
      <c r="R22" s="21">
        <f>IF(A22="","",IF(COUNTIF($A$5:$A$104,A22)&gt;1,"Check: duplicate request ID",IF(NOT(OR(K22=Assumptions!$H$4,K22=Assumptions!$H$5,K22=Assumptions!$H$6)),"",IF(AND(ISNUMBER(F22),F22&lt;TODAY()),"Check: preferred date passed",IF(AND(ISNUMBER(N22),N22&lt;=TODAY()),"Check: follow-up due",IF(AND(M22=0,ISNUMBER(O22),O22&gt;=Assumptions!$B$5),"Check: no contact attempt",""))))))</f>
        <v/>
      </c>
      <c r="S22" s="14" t="n"/>
    </row>
    <row r="23">
      <c r="A23" s="14" t="n"/>
      <c r="B23" s="15" t="n"/>
      <c r="C23" s="14" t="n"/>
      <c r="D23" s="14" t="n"/>
      <c r="E23" s="14" t="n"/>
      <c r="F23" s="15" t="n"/>
      <c r="G23" s="14" t="n"/>
      <c r="H23" s="14" t="n"/>
      <c r="I23" s="14" t="n"/>
      <c r="J23" s="14" t="n"/>
      <c r="K23" s="14" t="n"/>
      <c r="L23" s="16">
        <f>IF(A23="","",IFERROR(IF(COUNTIF('Contact Log'!$B$5:INDEX('Contact Log'!$B:$B,104),A23)=0,"",MAX(INDEX(('Contact Log'!$B$5:INDEX('Contact Log'!$B:$B,104)=A23)*('Contact Log'!$C$5:INDEX('Contact Log'!$C:$C,104)),0))),""))</f>
        <v/>
      </c>
      <c r="M23" s="17">
        <f>IF(A23="","",COUNTIF('Contact Log'!$B$5:INDEX('Contact Log'!$B:$B,104),A23))</f>
        <v/>
      </c>
      <c r="N23" s="15" t="n"/>
      <c r="O23" s="17">
        <f>IF(A23="","",IF(NOT(ISNUMBER(B23)),"",IF(OR(K23=Assumptions!$H$4,K23=Assumptions!$H$5,K23=Assumptions!$H$6),MAX(0,TODAY()-B23),"")))</f>
        <v/>
      </c>
      <c r="P23" s="17">
        <f>IF(OR(A23="",NOT(ISNUMBER(O23))),"",IF(OR(K23=Assumptions!$H$4,K23=Assumptions!$H$5,K23=Assumptions!$H$6),MIN(O23,Assumptions!$B$6)+IFERROR(VLOOKUP(E23,Assumptions!$D$4:$E$8,2,FALSE),0)+IFERROR(VLOOKUP(G23,Assumptions!$F$4:$G$7,2,FALSE),0)+IF(AND(ISNUMBER(F23),F23&gt;=TODAY(),F23&lt;=TODAY()+Assumptions!$B$4),Assumptions!$B$7,0)+IF(AND(M23=0,O23&gt;=Assumptions!$B$5),Assumptions!$B$8,0)+IF(AND(ISNUMBER(N23),N23&lt;TODAY()),Assumptions!$B$9,0),""))</f>
        <v/>
      </c>
      <c r="Q23" s="11">
        <f>IF(P23="","",IF(P23&gt;=Assumptions!$B$10,"High",IF(P23&gt;=Assumptions!$B$11,"Medium","Routine")))</f>
        <v/>
      </c>
      <c r="R23" s="18">
        <f>IF(A23="","",IF(COUNTIF($A$5:$A$104,A23)&gt;1,"Check: duplicate request ID",IF(NOT(OR(K23=Assumptions!$H$4,K23=Assumptions!$H$5,K23=Assumptions!$H$6)),"",IF(AND(ISNUMBER(F23),F23&lt;TODAY()),"Check: preferred date passed",IF(AND(ISNUMBER(N23),N23&lt;=TODAY()),"Check: follow-up due",IF(AND(M23=0,ISNUMBER(O23),O23&gt;=Assumptions!$B$5),"Check: no contact attempt",""))))))</f>
        <v/>
      </c>
      <c r="S23" s="14" t="n"/>
    </row>
    <row r="24">
      <c r="A24" s="14" t="n"/>
      <c r="B24" s="15" t="n"/>
      <c r="C24" s="14" t="n"/>
      <c r="D24" s="14" t="n"/>
      <c r="E24" s="14" t="n"/>
      <c r="F24" s="15" t="n"/>
      <c r="G24" s="14" t="n"/>
      <c r="H24" s="14" t="n"/>
      <c r="I24" s="14" t="n"/>
      <c r="J24" s="14" t="n"/>
      <c r="K24" s="14" t="n"/>
      <c r="L24" s="19">
        <f>IF(A24="","",IFERROR(IF(COUNTIF('Contact Log'!$B$5:INDEX('Contact Log'!$B:$B,104),A24)=0,"",MAX(INDEX(('Contact Log'!$B$5:INDEX('Contact Log'!$B:$B,104)=A24)*('Contact Log'!$C$5:INDEX('Contact Log'!$C:$C,104)),0))),""))</f>
        <v/>
      </c>
      <c r="M24" s="20">
        <f>IF(A24="","",COUNTIF('Contact Log'!$B$5:INDEX('Contact Log'!$B:$B,104),A24))</f>
        <v/>
      </c>
      <c r="N24" s="15" t="n"/>
      <c r="O24" s="20">
        <f>IF(A24="","",IF(NOT(ISNUMBER(B24)),"",IF(OR(K24=Assumptions!$H$4,K24=Assumptions!$H$5,K24=Assumptions!$H$6),MAX(0,TODAY()-B24),"")))</f>
        <v/>
      </c>
      <c r="P24" s="20">
        <f>IF(OR(A24="",NOT(ISNUMBER(O24))),"",IF(OR(K24=Assumptions!$H$4,K24=Assumptions!$H$5,K24=Assumptions!$H$6),MIN(O24,Assumptions!$B$6)+IFERROR(VLOOKUP(E24,Assumptions!$D$4:$E$8,2,FALSE),0)+IFERROR(VLOOKUP(G24,Assumptions!$F$4:$G$7,2,FALSE),0)+IF(AND(ISNUMBER(F24),F24&gt;=TODAY(),F24&lt;=TODAY()+Assumptions!$B$4),Assumptions!$B$7,0)+IF(AND(M24=0,O24&gt;=Assumptions!$B$5),Assumptions!$B$8,0)+IF(AND(ISNUMBER(N24),N24&lt;TODAY()),Assumptions!$B$9,0),""))</f>
        <v/>
      </c>
      <c r="Q24" s="8">
        <f>IF(P24="","",IF(P24&gt;=Assumptions!$B$10,"High",IF(P24&gt;=Assumptions!$B$11,"Medium","Routine")))</f>
        <v/>
      </c>
      <c r="R24" s="21">
        <f>IF(A24="","",IF(COUNTIF($A$5:$A$104,A24)&gt;1,"Check: duplicate request ID",IF(NOT(OR(K24=Assumptions!$H$4,K24=Assumptions!$H$5,K24=Assumptions!$H$6)),"",IF(AND(ISNUMBER(F24),F24&lt;TODAY()),"Check: preferred date passed",IF(AND(ISNUMBER(N24),N24&lt;=TODAY()),"Check: follow-up due",IF(AND(M24=0,ISNUMBER(O24),O24&gt;=Assumptions!$B$5),"Check: no contact attempt",""))))))</f>
        <v/>
      </c>
      <c r="S24" s="14" t="n"/>
    </row>
    <row r="25">
      <c r="A25" s="14" t="n"/>
      <c r="B25" s="15" t="n"/>
      <c r="C25" s="14" t="n"/>
      <c r="D25" s="14" t="n"/>
      <c r="E25" s="14" t="n"/>
      <c r="F25" s="15" t="n"/>
      <c r="G25" s="14" t="n"/>
      <c r="H25" s="14" t="n"/>
      <c r="I25" s="14" t="n"/>
      <c r="J25" s="14" t="n"/>
      <c r="K25" s="14" t="n"/>
      <c r="L25" s="16">
        <f>IF(A25="","",IFERROR(IF(COUNTIF('Contact Log'!$B$5:INDEX('Contact Log'!$B:$B,104),A25)=0,"",MAX(INDEX(('Contact Log'!$B$5:INDEX('Contact Log'!$B:$B,104)=A25)*('Contact Log'!$C$5:INDEX('Contact Log'!$C:$C,104)),0))),""))</f>
        <v/>
      </c>
      <c r="M25" s="17">
        <f>IF(A25="","",COUNTIF('Contact Log'!$B$5:INDEX('Contact Log'!$B:$B,104),A25))</f>
        <v/>
      </c>
      <c r="N25" s="15" t="n"/>
      <c r="O25" s="17">
        <f>IF(A25="","",IF(NOT(ISNUMBER(B25)),"",IF(OR(K25=Assumptions!$H$4,K25=Assumptions!$H$5,K25=Assumptions!$H$6),MAX(0,TODAY()-B25),"")))</f>
        <v/>
      </c>
      <c r="P25" s="17">
        <f>IF(OR(A25="",NOT(ISNUMBER(O25))),"",IF(OR(K25=Assumptions!$H$4,K25=Assumptions!$H$5,K25=Assumptions!$H$6),MIN(O25,Assumptions!$B$6)+IFERROR(VLOOKUP(E25,Assumptions!$D$4:$E$8,2,FALSE),0)+IFERROR(VLOOKUP(G25,Assumptions!$F$4:$G$7,2,FALSE),0)+IF(AND(ISNUMBER(F25),F25&gt;=TODAY(),F25&lt;=TODAY()+Assumptions!$B$4),Assumptions!$B$7,0)+IF(AND(M25=0,O25&gt;=Assumptions!$B$5),Assumptions!$B$8,0)+IF(AND(ISNUMBER(N25),N25&lt;TODAY()),Assumptions!$B$9,0),""))</f>
        <v/>
      </c>
      <c r="Q25" s="11">
        <f>IF(P25="","",IF(P25&gt;=Assumptions!$B$10,"High",IF(P25&gt;=Assumptions!$B$11,"Medium","Routine")))</f>
        <v/>
      </c>
      <c r="R25" s="18">
        <f>IF(A25="","",IF(COUNTIF($A$5:$A$104,A25)&gt;1,"Check: duplicate request ID",IF(NOT(OR(K25=Assumptions!$H$4,K25=Assumptions!$H$5,K25=Assumptions!$H$6)),"",IF(AND(ISNUMBER(F25),F25&lt;TODAY()),"Check: preferred date passed",IF(AND(ISNUMBER(N25),N25&lt;=TODAY()),"Check: follow-up due",IF(AND(M25=0,ISNUMBER(O25),O25&gt;=Assumptions!$B$5),"Check: no contact attempt",""))))))</f>
        <v/>
      </c>
      <c r="S25" s="14" t="n"/>
    </row>
    <row r="26">
      <c r="A26" s="14" t="n"/>
      <c r="B26" s="15" t="n"/>
      <c r="C26" s="14" t="n"/>
      <c r="D26" s="14" t="n"/>
      <c r="E26" s="14" t="n"/>
      <c r="F26" s="15" t="n"/>
      <c r="G26" s="14" t="n"/>
      <c r="H26" s="14" t="n"/>
      <c r="I26" s="14" t="n"/>
      <c r="J26" s="14" t="n"/>
      <c r="K26" s="14" t="n"/>
      <c r="L26" s="19">
        <f>IF(A26="","",IFERROR(IF(COUNTIF('Contact Log'!$B$5:INDEX('Contact Log'!$B:$B,104),A26)=0,"",MAX(INDEX(('Contact Log'!$B$5:INDEX('Contact Log'!$B:$B,104)=A26)*('Contact Log'!$C$5:INDEX('Contact Log'!$C:$C,104)),0))),""))</f>
        <v/>
      </c>
      <c r="M26" s="20">
        <f>IF(A26="","",COUNTIF('Contact Log'!$B$5:INDEX('Contact Log'!$B:$B,104),A26))</f>
        <v/>
      </c>
      <c r="N26" s="15" t="n"/>
      <c r="O26" s="20">
        <f>IF(A26="","",IF(NOT(ISNUMBER(B26)),"",IF(OR(K26=Assumptions!$H$4,K26=Assumptions!$H$5,K26=Assumptions!$H$6),MAX(0,TODAY()-B26),"")))</f>
        <v/>
      </c>
      <c r="P26" s="20">
        <f>IF(OR(A26="",NOT(ISNUMBER(O26))),"",IF(OR(K26=Assumptions!$H$4,K26=Assumptions!$H$5,K26=Assumptions!$H$6),MIN(O26,Assumptions!$B$6)+IFERROR(VLOOKUP(E26,Assumptions!$D$4:$E$8,2,FALSE),0)+IFERROR(VLOOKUP(G26,Assumptions!$F$4:$G$7,2,FALSE),0)+IF(AND(ISNUMBER(F26),F26&gt;=TODAY(),F26&lt;=TODAY()+Assumptions!$B$4),Assumptions!$B$7,0)+IF(AND(M26=0,O26&gt;=Assumptions!$B$5),Assumptions!$B$8,0)+IF(AND(ISNUMBER(N26),N26&lt;TODAY()),Assumptions!$B$9,0),""))</f>
        <v/>
      </c>
      <c r="Q26" s="8">
        <f>IF(P26="","",IF(P26&gt;=Assumptions!$B$10,"High",IF(P26&gt;=Assumptions!$B$11,"Medium","Routine")))</f>
        <v/>
      </c>
      <c r="R26" s="21">
        <f>IF(A26="","",IF(COUNTIF($A$5:$A$104,A26)&gt;1,"Check: duplicate request ID",IF(NOT(OR(K26=Assumptions!$H$4,K26=Assumptions!$H$5,K26=Assumptions!$H$6)),"",IF(AND(ISNUMBER(F26),F26&lt;TODAY()),"Check: preferred date passed",IF(AND(ISNUMBER(N26),N26&lt;=TODAY()),"Check: follow-up due",IF(AND(M26=0,ISNUMBER(O26),O26&gt;=Assumptions!$B$5),"Check: no contact attempt",""))))))</f>
        <v/>
      </c>
      <c r="S26" s="14" t="n"/>
    </row>
    <row r="27">
      <c r="A27" s="14" t="n"/>
      <c r="B27" s="15" t="n"/>
      <c r="C27" s="14" t="n"/>
      <c r="D27" s="14" t="n"/>
      <c r="E27" s="14" t="n"/>
      <c r="F27" s="15" t="n"/>
      <c r="G27" s="14" t="n"/>
      <c r="H27" s="14" t="n"/>
      <c r="I27" s="14" t="n"/>
      <c r="J27" s="14" t="n"/>
      <c r="K27" s="14" t="n"/>
      <c r="L27" s="16">
        <f>IF(A27="","",IFERROR(IF(COUNTIF('Contact Log'!$B$5:INDEX('Contact Log'!$B:$B,104),A27)=0,"",MAX(INDEX(('Contact Log'!$B$5:INDEX('Contact Log'!$B:$B,104)=A27)*('Contact Log'!$C$5:INDEX('Contact Log'!$C:$C,104)),0))),""))</f>
        <v/>
      </c>
      <c r="M27" s="17">
        <f>IF(A27="","",COUNTIF('Contact Log'!$B$5:INDEX('Contact Log'!$B:$B,104),A27))</f>
        <v/>
      </c>
      <c r="N27" s="15" t="n"/>
      <c r="O27" s="17">
        <f>IF(A27="","",IF(NOT(ISNUMBER(B27)),"",IF(OR(K27=Assumptions!$H$4,K27=Assumptions!$H$5,K27=Assumptions!$H$6),MAX(0,TODAY()-B27),"")))</f>
        <v/>
      </c>
      <c r="P27" s="17">
        <f>IF(OR(A27="",NOT(ISNUMBER(O27))),"",IF(OR(K27=Assumptions!$H$4,K27=Assumptions!$H$5,K27=Assumptions!$H$6),MIN(O27,Assumptions!$B$6)+IFERROR(VLOOKUP(E27,Assumptions!$D$4:$E$8,2,FALSE),0)+IFERROR(VLOOKUP(G27,Assumptions!$F$4:$G$7,2,FALSE),0)+IF(AND(ISNUMBER(F27),F27&gt;=TODAY(),F27&lt;=TODAY()+Assumptions!$B$4),Assumptions!$B$7,0)+IF(AND(M27=0,O27&gt;=Assumptions!$B$5),Assumptions!$B$8,0)+IF(AND(ISNUMBER(N27),N27&lt;TODAY()),Assumptions!$B$9,0),""))</f>
        <v/>
      </c>
      <c r="Q27" s="11">
        <f>IF(P27="","",IF(P27&gt;=Assumptions!$B$10,"High",IF(P27&gt;=Assumptions!$B$11,"Medium","Routine")))</f>
        <v/>
      </c>
      <c r="R27" s="18">
        <f>IF(A27="","",IF(COUNTIF($A$5:$A$104,A27)&gt;1,"Check: duplicate request ID",IF(NOT(OR(K27=Assumptions!$H$4,K27=Assumptions!$H$5,K27=Assumptions!$H$6)),"",IF(AND(ISNUMBER(F27),F27&lt;TODAY()),"Check: preferred date passed",IF(AND(ISNUMBER(N27),N27&lt;=TODAY()),"Check: follow-up due",IF(AND(M27=0,ISNUMBER(O27),O27&gt;=Assumptions!$B$5),"Check: no contact attempt",""))))))</f>
        <v/>
      </c>
      <c r="S27" s="14" t="n"/>
    </row>
    <row r="28">
      <c r="A28" s="14" t="n"/>
      <c r="B28" s="15" t="n"/>
      <c r="C28" s="14" t="n"/>
      <c r="D28" s="14" t="n"/>
      <c r="E28" s="14" t="n"/>
      <c r="F28" s="15" t="n"/>
      <c r="G28" s="14" t="n"/>
      <c r="H28" s="14" t="n"/>
      <c r="I28" s="14" t="n"/>
      <c r="J28" s="14" t="n"/>
      <c r="K28" s="14" t="n"/>
      <c r="L28" s="19">
        <f>IF(A28="","",IFERROR(IF(COUNTIF('Contact Log'!$B$5:INDEX('Contact Log'!$B:$B,104),A28)=0,"",MAX(INDEX(('Contact Log'!$B$5:INDEX('Contact Log'!$B:$B,104)=A28)*('Contact Log'!$C$5:INDEX('Contact Log'!$C:$C,104)),0))),""))</f>
        <v/>
      </c>
      <c r="M28" s="20">
        <f>IF(A28="","",COUNTIF('Contact Log'!$B$5:INDEX('Contact Log'!$B:$B,104),A28))</f>
        <v/>
      </c>
      <c r="N28" s="15" t="n"/>
      <c r="O28" s="20">
        <f>IF(A28="","",IF(NOT(ISNUMBER(B28)),"",IF(OR(K28=Assumptions!$H$4,K28=Assumptions!$H$5,K28=Assumptions!$H$6),MAX(0,TODAY()-B28),"")))</f>
        <v/>
      </c>
      <c r="P28" s="20">
        <f>IF(OR(A28="",NOT(ISNUMBER(O28))),"",IF(OR(K28=Assumptions!$H$4,K28=Assumptions!$H$5,K28=Assumptions!$H$6),MIN(O28,Assumptions!$B$6)+IFERROR(VLOOKUP(E28,Assumptions!$D$4:$E$8,2,FALSE),0)+IFERROR(VLOOKUP(G28,Assumptions!$F$4:$G$7,2,FALSE),0)+IF(AND(ISNUMBER(F28),F28&gt;=TODAY(),F28&lt;=TODAY()+Assumptions!$B$4),Assumptions!$B$7,0)+IF(AND(M28=0,O28&gt;=Assumptions!$B$5),Assumptions!$B$8,0)+IF(AND(ISNUMBER(N28),N28&lt;TODAY()),Assumptions!$B$9,0),""))</f>
        <v/>
      </c>
      <c r="Q28" s="8">
        <f>IF(P28="","",IF(P28&gt;=Assumptions!$B$10,"High",IF(P28&gt;=Assumptions!$B$11,"Medium","Routine")))</f>
        <v/>
      </c>
      <c r="R28" s="21">
        <f>IF(A28="","",IF(COUNTIF($A$5:$A$104,A28)&gt;1,"Check: duplicate request ID",IF(NOT(OR(K28=Assumptions!$H$4,K28=Assumptions!$H$5,K28=Assumptions!$H$6)),"",IF(AND(ISNUMBER(F28),F28&lt;TODAY()),"Check: preferred date passed",IF(AND(ISNUMBER(N28),N28&lt;=TODAY()),"Check: follow-up due",IF(AND(M28=0,ISNUMBER(O28),O28&gt;=Assumptions!$B$5),"Check: no contact attempt",""))))))</f>
        <v/>
      </c>
      <c r="S28" s="14" t="n"/>
    </row>
    <row r="29">
      <c r="A29" s="14" t="n"/>
      <c r="B29" s="15" t="n"/>
      <c r="C29" s="14" t="n"/>
      <c r="D29" s="14" t="n"/>
      <c r="E29" s="14" t="n"/>
      <c r="F29" s="15" t="n"/>
      <c r="G29" s="14" t="n"/>
      <c r="H29" s="14" t="n"/>
      <c r="I29" s="14" t="n"/>
      <c r="J29" s="14" t="n"/>
      <c r="K29" s="14" t="n"/>
      <c r="L29" s="16">
        <f>IF(A29="","",IFERROR(IF(COUNTIF('Contact Log'!$B$5:INDEX('Contact Log'!$B:$B,104),A29)=0,"",MAX(INDEX(('Contact Log'!$B$5:INDEX('Contact Log'!$B:$B,104)=A29)*('Contact Log'!$C$5:INDEX('Contact Log'!$C:$C,104)),0))),""))</f>
        <v/>
      </c>
      <c r="M29" s="17">
        <f>IF(A29="","",COUNTIF('Contact Log'!$B$5:INDEX('Contact Log'!$B:$B,104),A29))</f>
        <v/>
      </c>
      <c r="N29" s="15" t="n"/>
      <c r="O29" s="17">
        <f>IF(A29="","",IF(NOT(ISNUMBER(B29)),"",IF(OR(K29=Assumptions!$H$4,K29=Assumptions!$H$5,K29=Assumptions!$H$6),MAX(0,TODAY()-B29),"")))</f>
        <v/>
      </c>
      <c r="P29" s="17">
        <f>IF(OR(A29="",NOT(ISNUMBER(O29))),"",IF(OR(K29=Assumptions!$H$4,K29=Assumptions!$H$5,K29=Assumptions!$H$6),MIN(O29,Assumptions!$B$6)+IFERROR(VLOOKUP(E29,Assumptions!$D$4:$E$8,2,FALSE),0)+IFERROR(VLOOKUP(G29,Assumptions!$F$4:$G$7,2,FALSE),0)+IF(AND(ISNUMBER(F29),F29&gt;=TODAY(),F29&lt;=TODAY()+Assumptions!$B$4),Assumptions!$B$7,0)+IF(AND(M29=0,O29&gt;=Assumptions!$B$5),Assumptions!$B$8,0)+IF(AND(ISNUMBER(N29),N29&lt;TODAY()),Assumptions!$B$9,0),""))</f>
        <v/>
      </c>
      <c r="Q29" s="11">
        <f>IF(P29="","",IF(P29&gt;=Assumptions!$B$10,"High",IF(P29&gt;=Assumptions!$B$11,"Medium","Routine")))</f>
        <v/>
      </c>
      <c r="R29" s="18">
        <f>IF(A29="","",IF(COUNTIF($A$5:$A$104,A29)&gt;1,"Check: duplicate request ID",IF(NOT(OR(K29=Assumptions!$H$4,K29=Assumptions!$H$5,K29=Assumptions!$H$6)),"",IF(AND(ISNUMBER(F29),F29&lt;TODAY()),"Check: preferred date passed",IF(AND(ISNUMBER(N29),N29&lt;=TODAY()),"Check: follow-up due",IF(AND(M29=0,ISNUMBER(O29),O29&gt;=Assumptions!$B$5),"Check: no contact attempt",""))))))</f>
        <v/>
      </c>
      <c r="S29" s="14" t="n"/>
    </row>
    <row r="30">
      <c r="A30" s="14" t="n"/>
      <c r="B30" s="15" t="n"/>
      <c r="C30" s="14" t="n"/>
      <c r="D30" s="14" t="n"/>
      <c r="E30" s="14" t="n"/>
      <c r="F30" s="15" t="n"/>
      <c r="G30" s="14" t="n"/>
      <c r="H30" s="14" t="n"/>
      <c r="I30" s="14" t="n"/>
      <c r="J30" s="14" t="n"/>
      <c r="K30" s="14" t="n"/>
      <c r="L30" s="19">
        <f>IF(A30="","",IFERROR(IF(COUNTIF('Contact Log'!$B$5:INDEX('Contact Log'!$B:$B,104),A30)=0,"",MAX(INDEX(('Contact Log'!$B$5:INDEX('Contact Log'!$B:$B,104)=A30)*('Contact Log'!$C$5:INDEX('Contact Log'!$C:$C,104)),0))),""))</f>
        <v/>
      </c>
      <c r="M30" s="20">
        <f>IF(A30="","",COUNTIF('Contact Log'!$B$5:INDEX('Contact Log'!$B:$B,104),A30))</f>
        <v/>
      </c>
      <c r="N30" s="15" t="n"/>
      <c r="O30" s="20">
        <f>IF(A30="","",IF(NOT(ISNUMBER(B30)),"",IF(OR(K30=Assumptions!$H$4,K30=Assumptions!$H$5,K30=Assumptions!$H$6),MAX(0,TODAY()-B30),"")))</f>
        <v/>
      </c>
      <c r="P30" s="20">
        <f>IF(OR(A30="",NOT(ISNUMBER(O30))),"",IF(OR(K30=Assumptions!$H$4,K30=Assumptions!$H$5,K30=Assumptions!$H$6),MIN(O30,Assumptions!$B$6)+IFERROR(VLOOKUP(E30,Assumptions!$D$4:$E$8,2,FALSE),0)+IFERROR(VLOOKUP(G30,Assumptions!$F$4:$G$7,2,FALSE),0)+IF(AND(ISNUMBER(F30),F30&gt;=TODAY(),F30&lt;=TODAY()+Assumptions!$B$4),Assumptions!$B$7,0)+IF(AND(M30=0,O30&gt;=Assumptions!$B$5),Assumptions!$B$8,0)+IF(AND(ISNUMBER(N30),N30&lt;TODAY()),Assumptions!$B$9,0),""))</f>
        <v/>
      </c>
      <c r="Q30" s="8">
        <f>IF(P30="","",IF(P30&gt;=Assumptions!$B$10,"High",IF(P30&gt;=Assumptions!$B$11,"Medium","Routine")))</f>
        <v/>
      </c>
      <c r="R30" s="21">
        <f>IF(A30="","",IF(COUNTIF($A$5:$A$104,A30)&gt;1,"Check: duplicate request ID",IF(NOT(OR(K30=Assumptions!$H$4,K30=Assumptions!$H$5,K30=Assumptions!$H$6)),"",IF(AND(ISNUMBER(F30),F30&lt;TODAY()),"Check: preferred date passed",IF(AND(ISNUMBER(N30),N30&lt;=TODAY()),"Check: follow-up due",IF(AND(M30=0,ISNUMBER(O30),O30&gt;=Assumptions!$B$5),"Check: no contact attempt",""))))))</f>
        <v/>
      </c>
      <c r="S30" s="14" t="n"/>
    </row>
    <row r="31">
      <c r="A31" s="14" t="n"/>
      <c r="B31" s="15" t="n"/>
      <c r="C31" s="14" t="n"/>
      <c r="D31" s="14" t="n"/>
      <c r="E31" s="14" t="n"/>
      <c r="F31" s="15" t="n"/>
      <c r="G31" s="14" t="n"/>
      <c r="H31" s="14" t="n"/>
      <c r="I31" s="14" t="n"/>
      <c r="J31" s="14" t="n"/>
      <c r="K31" s="14" t="n"/>
      <c r="L31" s="16">
        <f>IF(A31="","",IFERROR(IF(COUNTIF('Contact Log'!$B$5:INDEX('Contact Log'!$B:$B,104),A31)=0,"",MAX(INDEX(('Contact Log'!$B$5:INDEX('Contact Log'!$B:$B,104)=A31)*('Contact Log'!$C$5:INDEX('Contact Log'!$C:$C,104)),0))),""))</f>
        <v/>
      </c>
      <c r="M31" s="17">
        <f>IF(A31="","",COUNTIF('Contact Log'!$B$5:INDEX('Contact Log'!$B:$B,104),A31))</f>
        <v/>
      </c>
      <c r="N31" s="15" t="n"/>
      <c r="O31" s="17">
        <f>IF(A31="","",IF(NOT(ISNUMBER(B31)),"",IF(OR(K31=Assumptions!$H$4,K31=Assumptions!$H$5,K31=Assumptions!$H$6),MAX(0,TODAY()-B31),"")))</f>
        <v/>
      </c>
      <c r="P31" s="17">
        <f>IF(OR(A31="",NOT(ISNUMBER(O31))),"",IF(OR(K31=Assumptions!$H$4,K31=Assumptions!$H$5,K31=Assumptions!$H$6),MIN(O31,Assumptions!$B$6)+IFERROR(VLOOKUP(E31,Assumptions!$D$4:$E$8,2,FALSE),0)+IFERROR(VLOOKUP(G31,Assumptions!$F$4:$G$7,2,FALSE),0)+IF(AND(ISNUMBER(F31),F31&gt;=TODAY(),F31&lt;=TODAY()+Assumptions!$B$4),Assumptions!$B$7,0)+IF(AND(M31=0,O31&gt;=Assumptions!$B$5),Assumptions!$B$8,0)+IF(AND(ISNUMBER(N31),N31&lt;TODAY()),Assumptions!$B$9,0),""))</f>
        <v/>
      </c>
      <c r="Q31" s="11">
        <f>IF(P31="","",IF(P31&gt;=Assumptions!$B$10,"High",IF(P31&gt;=Assumptions!$B$11,"Medium","Routine")))</f>
        <v/>
      </c>
      <c r="R31" s="18">
        <f>IF(A31="","",IF(COUNTIF($A$5:$A$104,A31)&gt;1,"Check: duplicate request ID",IF(NOT(OR(K31=Assumptions!$H$4,K31=Assumptions!$H$5,K31=Assumptions!$H$6)),"",IF(AND(ISNUMBER(F31),F31&lt;TODAY()),"Check: preferred date passed",IF(AND(ISNUMBER(N31),N31&lt;=TODAY()),"Check: follow-up due",IF(AND(M31=0,ISNUMBER(O31),O31&gt;=Assumptions!$B$5),"Check: no contact attempt",""))))))</f>
        <v/>
      </c>
      <c r="S31" s="14" t="n"/>
    </row>
    <row r="32">
      <c r="A32" s="14" t="n"/>
      <c r="B32" s="15" t="n"/>
      <c r="C32" s="14" t="n"/>
      <c r="D32" s="14" t="n"/>
      <c r="E32" s="14" t="n"/>
      <c r="F32" s="15" t="n"/>
      <c r="G32" s="14" t="n"/>
      <c r="H32" s="14" t="n"/>
      <c r="I32" s="14" t="n"/>
      <c r="J32" s="14" t="n"/>
      <c r="K32" s="14" t="n"/>
      <c r="L32" s="19">
        <f>IF(A32="","",IFERROR(IF(COUNTIF('Contact Log'!$B$5:INDEX('Contact Log'!$B:$B,104),A32)=0,"",MAX(INDEX(('Contact Log'!$B$5:INDEX('Contact Log'!$B:$B,104)=A32)*('Contact Log'!$C$5:INDEX('Contact Log'!$C:$C,104)),0))),""))</f>
        <v/>
      </c>
      <c r="M32" s="20">
        <f>IF(A32="","",COUNTIF('Contact Log'!$B$5:INDEX('Contact Log'!$B:$B,104),A32))</f>
        <v/>
      </c>
      <c r="N32" s="15" t="n"/>
      <c r="O32" s="20">
        <f>IF(A32="","",IF(NOT(ISNUMBER(B32)),"",IF(OR(K32=Assumptions!$H$4,K32=Assumptions!$H$5,K32=Assumptions!$H$6),MAX(0,TODAY()-B32),"")))</f>
        <v/>
      </c>
      <c r="P32" s="20">
        <f>IF(OR(A32="",NOT(ISNUMBER(O32))),"",IF(OR(K32=Assumptions!$H$4,K32=Assumptions!$H$5,K32=Assumptions!$H$6),MIN(O32,Assumptions!$B$6)+IFERROR(VLOOKUP(E32,Assumptions!$D$4:$E$8,2,FALSE),0)+IFERROR(VLOOKUP(G32,Assumptions!$F$4:$G$7,2,FALSE),0)+IF(AND(ISNUMBER(F32),F32&gt;=TODAY(),F32&lt;=TODAY()+Assumptions!$B$4),Assumptions!$B$7,0)+IF(AND(M32=0,O32&gt;=Assumptions!$B$5),Assumptions!$B$8,0)+IF(AND(ISNUMBER(N32),N32&lt;TODAY()),Assumptions!$B$9,0),""))</f>
        <v/>
      </c>
      <c r="Q32" s="8">
        <f>IF(P32="","",IF(P32&gt;=Assumptions!$B$10,"High",IF(P32&gt;=Assumptions!$B$11,"Medium","Routine")))</f>
        <v/>
      </c>
      <c r="R32" s="21">
        <f>IF(A32="","",IF(COUNTIF($A$5:$A$104,A32)&gt;1,"Check: duplicate request ID",IF(NOT(OR(K32=Assumptions!$H$4,K32=Assumptions!$H$5,K32=Assumptions!$H$6)),"",IF(AND(ISNUMBER(F32),F32&lt;TODAY()),"Check: preferred date passed",IF(AND(ISNUMBER(N32),N32&lt;=TODAY()),"Check: follow-up due",IF(AND(M32=0,ISNUMBER(O32),O32&gt;=Assumptions!$B$5),"Check: no contact attempt",""))))))</f>
        <v/>
      </c>
      <c r="S32" s="14" t="n"/>
    </row>
    <row r="33">
      <c r="A33" s="14" t="n"/>
      <c r="B33" s="15" t="n"/>
      <c r="C33" s="14" t="n"/>
      <c r="D33" s="14" t="n"/>
      <c r="E33" s="14" t="n"/>
      <c r="F33" s="15" t="n"/>
      <c r="G33" s="14" t="n"/>
      <c r="H33" s="14" t="n"/>
      <c r="I33" s="14" t="n"/>
      <c r="J33" s="14" t="n"/>
      <c r="K33" s="14" t="n"/>
      <c r="L33" s="16">
        <f>IF(A33="","",IFERROR(IF(COUNTIF('Contact Log'!$B$5:INDEX('Contact Log'!$B:$B,104),A33)=0,"",MAX(INDEX(('Contact Log'!$B$5:INDEX('Contact Log'!$B:$B,104)=A33)*('Contact Log'!$C$5:INDEX('Contact Log'!$C:$C,104)),0))),""))</f>
        <v/>
      </c>
      <c r="M33" s="17">
        <f>IF(A33="","",COUNTIF('Contact Log'!$B$5:INDEX('Contact Log'!$B:$B,104),A33))</f>
        <v/>
      </c>
      <c r="N33" s="15" t="n"/>
      <c r="O33" s="17">
        <f>IF(A33="","",IF(NOT(ISNUMBER(B33)),"",IF(OR(K33=Assumptions!$H$4,K33=Assumptions!$H$5,K33=Assumptions!$H$6),MAX(0,TODAY()-B33),"")))</f>
        <v/>
      </c>
      <c r="P33" s="17">
        <f>IF(OR(A33="",NOT(ISNUMBER(O33))),"",IF(OR(K33=Assumptions!$H$4,K33=Assumptions!$H$5,K33=Assumptions!$H$6),MIN(O33,Assumptions!$B$6)+IFERROR(VLOOKUP(E33,Assumptions!$D$4:$E$8,2,FALSE),0)+IFERROR(VLOOKUP(G33,Assumptions!$F$4:$G$7,2,FALSE),0)+IF(AND(ISNUMBER(F33),F33&gt;=TODAY(),F33&lt;=TODAY()+Assumptions!$B$4),Assumptions!$B$7,0)+IF(AND(M33=0,O33&gt;=Assumptions!$B$5),Assumptions!$B$8,0)+IF(AND(ISNUMBER(N33),N33&lt;TODAY()),Assumptions!$B$9,0),""))</f>
        <v/>
      </c>
      <c r="Q33" s="11">
        <f>IF(P33="","",IF(P33&gt;=Assumptions!$B$10,"High",IF(P33&gt;=Assumptions!$B$11,"Medium","Routine")))</f>
        <v/>
      </c>
      <c r="R33" s="18">
        <f>IF(A33="","",IF(COUNTIF($A$5:$A$104,A33)&gt;1,"Check: duplicate request ID",IF(NOT(OR(K33=Assumptions!$H$4,K33=Assumptions!$H$5,K33=Assumptions!$H$6)),"",IF(AND(ISNUMBER(F33),F33&lt;TODAY()),"Check: preferred date passed",IF(AND(ISNUMBER(N33),N33&lt;=TODAY()),"Check: follow-up due",IF(AND(M33=0,ISNUMBER(O33),O33&gt;=Assumptions!$B$5),"Check: no contact attempt",""))))))</f>
        <v/>
      </c>
      <c r="S33" s="14" t="n"/>
    </row>
    <row r="34">
      <c r="A34" s="14" t="n"/>
      <c r="B34" s="15" t="n"/>
      <c r="C34" s="14" t="n"/>
      <c r="D34" s="14" t="n"/>
      <c r="E34" s="14" t="n"/>
      <c r="F34" s="15" t="n"/>
      <c r="G34" s="14" t="n"/>
      <c r="H34" s="14" t="n"/>
      <c r="I34" s="14" t="n"/>
      <c r="J34" s="14" t="n"/>
      <c r="K34" s="14" t="n"/>
      <c r="L34" s="19">
        <f>IF(A34="","",IFERROR(IF(COUNTIF('Contact Log'!$B$5:INDEX('Contact Log'!$B:$B,104),A34)=0,"",MAX(INDEX(('Contact Log'!$B$5:INDEX('Contact Log'!$B:$B,104)=A34)*('Contact Log'!$C$5:INDEX('Contact Log'!$C:$C,104)),0))),""))</f>
        <v/>
      </c>
      <c r="M34" s="20">
        <f>IF(A34="","",COUNTIF('Contact Log'!$B$5:INDEX('Contact Log'!$B:$B,104),A34))</f>
        <v/>
      </c>
      <c r="N34" s="15" t="n"/>
      <c r="O34" s="20">
        <f>IF(A34="","",IF(NOT(ISNUMBER(B34)),"",IF(OR(K34=Assumptions!$H$4,K34=Assumptions!$H$5,K34=Assumptions!$H$6),MAX(0,TODAY()-B34),"")))</f>
        <v/>
      </c>
      <c r="P34" s="20">
        <f>IF(OR(A34="",NOT(ISNUMBER(O34))),"",IF(OR(K34=Assumptions!$H$4,K34=Assumptions!$H$5,K34=Assumptions!$H$6),MIN(O34,Assumptions!$B$6)+IFERROR(VLOOKUP(E34,Assumptions!$D$4:$E$8,2,FALSE),0)+IFERROR(VLOOKUP(G34,Assumptions!$F$4:$G$7,2,FALSE),0)+IF(AND(ISNUMBER(F34),F34&gt;=TODAY(),F34&lt;=TODAY()+Assumptions!$B$4),Assumptions!$B$7,0)+IF(AND(M34=0,O34&gt;=Assumptions!$B$5),Assumptions!$B$8,0)+IF(AND(ISNUMBER(N34),N34&lt;TODAY()),Assumptions!$B$9,0),""))</f>
        <v/>
      </c>
      <c r="Q34" s="8">
        <f>IF(P34="","",IF(P34&gt;=Assumptions!$B$10,"High",IF(P34&gt;=Assumptions!$B$11,"Medium","Routine")))</f>
        <v/>
      </c>
      <c r="R34" s="21">
        <f>IF(A34="","",IF(COUNTIF($A$5:$A$104,A34)&gt;1,"Check: duplicate request ID",IF(NOT(OR(K34=Assumptions!$H$4,K34=Assumptions!$H$5,K34=Assumptions!$H$6)),"",IF(AND(ISNUMBER(F34),F34&lt;TODAY()),"Check: preferred date passed",IF(AND(ISNUMBER(N34),N34&lt;=TODAY()),"Check: follow-up due",IF(AND(M34=0,ISNUMBER(O34),O34&gt;=Assumptions!$B$5),"Check: no contact attempt",""))))))</f>
        <v/>
      </c>
      <c r="S34" s="14" t="n"/>
    </row>
    <row r="35">
      <c r="A35" s="14" t="n"/>
      <c r="B35" s="15" t="n"/>
      <c r="C35" s="14" t="n"/>
      <c r="D35" s="14" t="n"/>
      <c r="E35" s="14" t="n"/>
      <c r="F35" s="15" t="n"/>
      <c r="G35" s="14" t="n"/>
      <c r="H35" s="14" t="n"/>
      <c r="I35" s="14" t="n"/>
      <c r="J35" s="14" t="n"/>
      <c r="K35" s="14" t="n"/>
      <c r="L35" s="16">
        <f>IF(A35="","",IFERROR(IF(COUNTIF('Contact Log'!$B$5:INDEX('Contact Log'!$B:$B,104),A35)=0,"",MAX(INDEX(('Contact Log'!$B$5:INDEX('Contact Log'!$B:$B,104)=A35)*('Contact Log'!$C$5:INDEX('Contact Log'!$C:$C,104)),0))),""))</f>
        <v/>
      </c>
      <c r="M35" s="17">
        <f>IF(A35="","",COUNTIF('Contact Log'!$B$5:INDEX('Contact Log'!$B:$B,104),A35))</f>
        <v/>
      </c>
      <c r="N35" s="15" t="n"/>
      <c r="O35" s="17">
        <f>IF(A35="","",IF(NOT(ISNUMBER(B35)),"",IF(OR(K35=Assumptions!$H$4,K35=Assumptions!$H$5,K35=Assumptions!$H$6),MAX(0,TODAY()-B35),"")))</f>
        <v/>
      </c>
      <c r="P35" s="17">
        <f>IF(OR(A35="",NOT(ISNUMBER(O35))),"",IF(OR(K35=Assumptions!$H$4,K35=Assumptions!$H$5,K35=Assumptions!$H$6),MIN(O35,Assumptions!$B$6)+IFERROR(VLOOKUP(E35,Assumptions!$D$4:$E$8,2,FALSE),0)+IFERROR(VLOOKUP(G35,Assumptions!$F$4:$G$7,2,FALSE),0)+IF(AND(ISNUMBER(F35),F35&gt;=TODAY(),F35&lt;=TODAY()+Assumptions!$B$4),Assumptions!$B$7,0)+IF(AND(M35=0,O35&gt;=Assumptions!$B$5),Assumptions!$B$8,0)+IF(AND(ISNUMBER(N35),N35&lt;TODAY()),Assumptions!$B$9,0),""))</f>
        <v/>
      </c>
      <c r="Q35" s="11">
        <f>IF(P35="","",IF(P35&gt;=Assumptions!$B$10,"High",IF(P35&gt;=Assumptions!$B$11,"Medium","Routine")))</f>
        <v/>
      </c>
      <c r="R35" s="18">
        <f>IF(A35="","",IF(COUNTIF($A$5:$A$104,A35)&gt;1,"Check: duplicate request ID",IF(NOT(OR(K35=Assumptions!$H$4,K35=Assumptions!$H$5,K35=Assumptions!$H$6)),"",IF(AND(ISNUMBER(F35),F35&lt;TODAY()),"Check: preferred date passed",IF(AND(ISNUMBER(N35),N35&lt;=TODAY()),"Check: follow-up due",IF(AND(M35=0,ISNUMBER(O35),O35&gt;=Assumptions!$B$5),"Check: no contact attempt",""))))))</f>
        <v/>
      </c>
      <c r="S35" s="14" t="n"/>
    </row>
    <row r="36">
      <c r="A36" s="14" t="n"/>
      <c r="B36" s="15" t="n"/>
      <c r="C36" s="14" t="n"/>
      <c r="D36" s="14" t="n"/>
      <c r="E36" s="14" t="n"/>
      <c r="F36" s="15" t="n"/>
      <c r="G36" s="14" t="n"/>
      <c r="H36" s="14" t="n"/>
      <c r="I36" s="14" t="n"/>
      <c r="J36" s="14" t="n"/>
      <c r="K36" s="14" t="n"/>
      <c r="L36" s="19">
        <f>IF(A36="","",IFERROR(IF(COUNTIF('Contact Log'!$B$5:INDEX('Contact Log'!$B:$B,104),A36)=0,"",MAX(INDEX(('Contact Log'!$B$5:INDEX('Contact Log'!$B:$B,104)=A36)*('Contact Log'!$C$5:INDEX('Contact Log'!$C:$C,104)),0))),""))</f>
        <v/>
      </c>
      <c r="M36" s="20">
        <f>IF(A36="","",COUNTIF('Contact Log'!$B$5:INDEX('Contact Log'!$B:$B,104),A36))</f>
        <v/>
      </c>
      <c r="N36" s="15" t="n"/>
      <c r="O36" s="20">
        <f>IF(A36="","",IF(NOT(ISNUMBER(B36)),"",IF(OR(K36=Assumptions!$H$4,K36=Assumptions!$H$5,K36=Assumptions!$H$6),MAX(0,TODAY()-B36),"")))</f>
        <v/>
      </c>
      <c r="P36" s="20">
        <f>IF(OR(A36="",NOT(ISNUMBER(O36))),"",IF(OR(K36=Assumptions!$H$4,K36=Assumptions!$H$5,K36=Assumptions!$H$6),MIN(O36,Assumptions!$B$6)+IFERROR(VLOOKUP(E36,Assumptions!$D$4:$E$8,2,FALSE),0)+IFERROR(VLOOKUP(G36,Assumptions!$F$4:$G$7,2,FALSE),0)+IF(AND(ISNUMBER(F36),F36&gt;=TODAY(),F36&lt;=TODAY()+Assumptions!$B$4),Assumptions!$B$7,0)+IF(AND(M36=0,O36&gt;=Assumptions!$B$5),Assumptions!$B$8,0)+IF(AND(ISNUMBER(N36),N36&lt;TODAY()),Assumptions!$B$9,0),""))</f>
        <v/>
      </c>
      <c r="Q36" s="8">
        <f>IF(P36="","",IF(P36&gt;=Assumptions!$B$10,"High",IF(P36&gt;=Assumptions!$B$11,"Medium","Routine")))</f>
        <v/>
      </c>
      <c r="R36" s="21">
        <f>IF(A36="","",IF(COUNTIF($A$5:$A$104,A36)&gt;1,"Check: duplicate request ID",IF(NOT(OR(K36=Assumptions!$H$4,K36=Assumptions!$H$5,K36=Assumptions!$H$6)),"",IF(AND(ISNUMBER(F36),F36&lt;TODAY()),"Check: preferred date passed",IF(AND(ISNUMBER(N36),N36&lt;=TODAY()),"Check: follow-up due",IF(AND(M36=0,ISNUMBER(O36),O36&gt;=Assumptions!$B$5),"Check: no contact attempt",""))))))</f>
        <v/>
      </c>
      <c r="S36" s="14" t="n"/>
    </row>
    <row r="37">
      <c r="A37" s="14" t="n"/>
      <c r="B37" s="15" t="n"/>
      <c r="C37" s="14" t="n"/>
      <c r="D37" s="14" t="n"/>
      <c r="E37" s="14" t="n"/>
      <c r="F37" s="15" t="n"/>
      <c r="G37" s="14" t="n"/>
      <c r="H37" s="14" t="n"/>
      <c r="I37" s="14" t="n"/>
      <c r="J37" s="14" t="n"/>
      <c r="K37" s="14" t="n"/>
      <c r="L37" s="16">
        <f>IF(A37="","",IFERROR(IF(COUNTIF('Contact Log'!$B$5:INDEX('Contact Log'!$B:$B,104),A37)=0,"",MAX(INDEX(('Contact Log'!$B$5:INDEX('Contact Log'!$B:$B,104)=A37)*('Contact Log'!$C$5:INDEX('Contact Log'!$C:$C,104)),0))),""))</f>
        <v/>
      </c>
      <c r="M37" s="17">
        <f>IF(A37="","",COUNTIF('Contact Log'!$B$5:INDEX('Contact Log'!$B:$B,104),A37))</f>
        <v/>
      </c>
      <c r="N37" s="15" t="n"/>
      <c r="O37" s="17">
        <f>IF(A37="","",IF(NOT(ISNUMBER(B37)),"",IF(OR(K37=Assumptions!$H$4,K37=Assumptions!$H$5,K37=Assumptions!$H$6),MAX(0,TODAY()-B37),"")))</f>
        <v/>
      </c>
      <c r="P37" s="17">
        <f>IF(OR(A37="",NOT(ISNUMBER(O37))),"",IF(OR(K37=Assumptions!$H$4,K37=Assumptions!$H$5,K37=Assumptions!$H$6),MIN(O37,Assumptions!$B$6)+IFERROR(VLOOKUP(E37,Assumptions!$D$4:$E$8,2,FALSE),0)+IFERROR(VLOOKUP(G37,Assumptions!$F$4:$G$7,2,FALSE),0)+IF(AND(ISNUMBER(F37),F37&gt;=TODAY(),F37&lt;=TODAY()+Assumptions!$B$4),Assumptions!$B$7,0)+IF(AND(M37=0,O37&gt;=Assumptions!$B$5),Assumptions!$B$8,0)+IF(AND(ISNUMBER(N37),N37&lt;TODAY()),Assumptions!$B$9,0),""))</f>
        <v/>
      </c>
      <c r="Q37" s="11">
        <f>IF(P37="","",IF(P37&gt;=Assumptions!$B$10,"High",IF(P37&gt;=Assumptions!$B$11,"Medium","Routine")))</f>
        <v/>
      </c>
      <c r="R37" s="18">
        <f>IF(A37="","",IF(COUNTIF($A$5:$A$104,A37)&gt;1,"Check: duplicate request ID",IF(NOT(OR(K37=Assumptions!$H$4,K37=Assumptions!$H$5,K37=Assumptions!$H$6)),"",IF(AND(ISNUMBER(F37),F37&lt;TODAY()),"Check: preferred date passed",IF(AND(ISNUMBER(N37),N37&lt;=TODAY()),"Check: follow-up due",IF(AND(M37=0,ISNUMBER(O37),O37&gt;=Assumptions!$B$5),"Check: no contact attempt",""))))))</f>
        <v/>
      </c>
      <c r="S37" s="14" t="n"/>
    </row>
    <row r="38">
      <c r="A38" s="14" t="n"/>
      <c r="B38" s="15" t="n"/>
      <c r="C38" s="14" t="n"/>
      <c r="D38" s="14" t="n"/>
      <c r="E38" s="14" t="n"/>
      <c r="F38" s="15" t="n"/>
      <c r="G38" s="14" t="n"/>
      <c r="H38" s="14" t="n"/>
      <c r="I38" s="14" t="n"/>
      <c r="J38" s="14" t="n"/>
      <c r="K38" s="14" t="n"/>
      <c r="L38" s="19">
        <f>IF(A38="","",IFERROR(IF(COUNTIF('Contact Log'!$B$5:INDEX('Contact Log'!$B:$B,104),A38)=0,"",MAX(INDEX(('Contact Log'!$B$5:INDEX('Contact Log'!$B:$B,104)=A38)*('Contact Log'!$C$5:INDEX('Contact Log'!$C:$C,104)),0))),""))</f>
        <v/>
      </c>
      <c r="M38" s="20">
        <f>IF(A38="","",COUNTIF('Contact Log'!$B$5:INDEX('Contact Log'!$B:$B,104),A38))</f>
        <v/>
      </c>
      <c r="N38" s="15" t="n"/>
      <c r="O38" s="20">
        <f>IF(A38="","",IF(NOT(ISNUMBER(B38)),"",IF(OR(K38=Assumptions!$H$4,K38=Assumptions!$H$5,K38=Assumptions!$H$6),MAX(0,TODAY()-B38),"")))</f>
        <v/>
      </c>
      <c r="P38" s="20">
        <f>IF(OR(A38="",NOT(ISNUMBER(O38))),"",IF(OR(K38=Assumptions!$H$4,K38=Assumptions!$H$5,K38=Assumptions!$H$6),MIN(O38,Assumptions!$B$6)+IFERROR(VLOOKUP(E38,Assumptions!$D$4:$E$8,2,FALSE),0)+IFERROR(VLOOKUP(G38,Assumptions!$F$4:$G$7,2,FALSE),0)+IF(AND(ISNUMBER(F38),F38&gt;=TODAY(),F38&lt;=TODAY()+Assumptions!$B$4),Assumptions!$B$7,0)+IF(AND(M38=0,O38&gt;=Assumptions!$B$5),Assumptions!$B$8,0)+IF(AND(ISNUMBER(N38),N38&lt;TODAY()),Assumptions!$B$9,0),""))</f>
        <v/>
      </c>
      <c r="Q38" s="8">
        <f>IF(P38="","",IF(P38&gt;=Assumptions!$B$10,"High",IF(P38&gt;=Assumptions!$B$11,"Medium","Routine")))</f>
        <v/>
      </c>
      <c r="R38" s="21">
        <f>IF(A38="","",IF(COUNTIF($A$5:$A$104,A38)&gt;1,"Check: duplicate request ID",IF(NOT(OR(K38=Assumptions!$H$4,K38=Assumptions!$H$5,K38=Assumptions!$H$6)),"",IF(AND(ISNUMBER(F38),F38&lt;TODAY()),"Check: preferred date passed",IF(AND(ISNUMBER(N38),N38&lt;=TODAY()),"Check: follow-up due",IF(AND(M38=0,ISNUMBER(O38),O38&gt;=Assumptions!$B$5),"Check: no contact attempt",""))))))</f>
        <v/>
      </c>
      <c r="S38" s="14" t="n"/>
    </row>
    <row r="39">
      <c r="A39" s="14" t="n"/>
      <c r="B39" s="15" t="n"/>
      <c r="C39" s="14" t="n"/>
      <c r="D39" s="14" t="n"/>
      <c r="E39" s="14" t="n"/>
      <c r="F39" s="15" t="n"/>
      <c r="G39" s="14" t="n"/>
      <c r="H39" s="14" t="n"/>
      <c r="I39" s="14" t="n"/>
      <c r="J39" s="14" t="n"/>
      <c r="K39" s="14" t="n"/>
      <c r="L39" s="16">
        <f>IF(A39="","",IFERROR(IF(COUNTIF('Contact Log'!$B$5:INDEX('Contact Log'!$B:$B,104),A39)=0,"",MAX(INDEX(('Contact Log'!$B$5:INDEX('Contact Log'!$B:$B,104)=A39)*('Contact Log'!$C$5:INDEX('Contact Log'!$C:$C,104)),0))),""))</f>
        <v/>
      </c>
      <c r="M39" s="17">
        <f>IF(A39="","",COUNTIF('Contact Log'!$B$5:INDEX('Contact Log'!$B:$B,104),A39))</f>
        <v/>
      </c>
      <c r="N39" s="15" t="n"/>
      <c r="O39" s="17">
        <f>IF(A39="","",IF(NOT(ISNUMBER(B39)),"",IF(OR(K39=Assumptions!$H$4,K39=Assumptions!$H$5,K39=Assumptions!$H$6),MAX(0,TODAY()-B39),"")))</f>
        <v/>
      </c>
      <c r="P39" s="17">
        <f>IF(OR(A39="",NOT(ISNUMBER(O39))),"",IF(OR(K39=Assumptions!$H$4,K39=Assumptions!$H$5,K39=Assumptions!$H$6),MIN(O39,Assumptions!$B$6)+IFERROR(VLOOKUP(E39,Assumptions!$D$4:$E$8,2,FALSE),0)+IFERROR(VLOOKUP(G39,Assumptions!$F$4:$G$7,2,FALSE),0)+IF(AND(ISNUMBER(F39),F39&gt;=TODAY(),F39&lt;=TODAY()+Assumptions!$B$4),Assumptions!$B$7,0)+IF(AND(M39=0,O39&gt;=Assumptions!$B$5),Assumptions!$B$8,0)+IF(AND(ISNUMBER(N39),N39&lt;TODAY()),Assumptions!$B$9,0),""))</f>
        <v/>
      </c>
      <c r="Q39" s="11">
        <f>IF(P39="","",IF(P39&gt;=Assumptions!$B$10,"High",IF(P39&gt;=Assumptions!$B$11,"Medium","Routine")))</f>
        <v/>
      </c>
      <c r="R39" s="18">
        <f>IF(A39="","",IF(COUNTIF($A$5:$A$104,A39)&gt;1,"Check: duplicate request ID",IF(NOT(OR(K39=Assumptions!$H$4,K39=Assumptions!$H$5,K39=Assumptions!$H$6)),"",IF(AND(ISNUMBER(F39),F39&lt;TODAY()),"Check: preferred date passed",IF(AND(ISNUMBER(N39),N39&lt;=TODAY()),"Check: follow-up due",IF(AND(M39=0,ISNUMBER(O39),O39&gt;=Assumptions!$B$5),"Check: no contact attempt",""))))))</f>
        <v/>
      </c>
      <c r="S39" s="14" t="n"/>
    </row>
    <row r="40">
      <c r="A40" s="14" t="n"/>
      <c r="B40" s="15" t="n"/>
      <c r="C40" s="14" t="n"/>
      <c r="D40" s="14" t="n"/>
      <c r="E40" s="14" t="n"/>
      <c r="F40" s="15" t="n"/>
      <c r="G40" s="14" t="n"/>
      <c r="H40" s="14" t="n"/>
      <c r="I40" s="14" t="n"/>
      <c r="J40" s="14" t="n"/>
      <c r="K40" s="14" t="n"/>
      <c r="L40" s="19">
        <f>IF(A40="","",IFERROR(IF(COUNTIF('Contact Log'!$B$5:INDEX('Contact Log'!$B:$B,104),A40)=0,"",MAX(INDEX(('Contact Log'!$B$5:INDEX('Contact Log'!$B:$B,104)=A40)*('Contact Log'!$C$5:INDEX('Contact Log'!$C:$C,104)),0))),""))</f>
        <v/>
      </c>
      <c r="M40" s="20">
        <f>IF(A40="","",COUNTIF('Contact Log'!$B$5:INDEX('Contact Log'!$B:$B,104),A40))</f>
        <v/>
      </c>
      <c r="N40" s="15" t="n"/>
      <c r="O40" s="20">
        <f>IF(A40="","",IF(NOT(ISNUMBER(B40)),"",IF(OR(K40=Assumptions!$H$4,K40=Assumptions!$H$5,K40=Assumptions!$H$6),MAX(0,TODAY()-B40),"")))</f>
        <v/>
      </c>
      <c r="P40" s="20">
        <f>IF(OR(A40="",NOT(ISNUMBER(O40))),"",IF(OR(K40=Assumptions!$H$4,K40=Assumptions!$H$5,K40=Assumptions!$H$6),MIN(O40,Assumptions!$B$6)+IFERROR(VLOOKUP(E40,Assumptions!$D$4:$E$8,2,FALSE),0)+IFERROR(VLOOKUP(G40,Assumptions!$F$4:$G$7,2,FALSE),0)+IF(AND(ISNUMBER(F40),F40&gt;=TODAY(),F40&lt;=TODAY()+Assumptions!$B$4),Assumptions!$B$7,0)+IF(AND(M40=0,O40&gt;=Assumptions!$B$5),Assumptions!$B$8,0)+IF(AND(ISNUMBER(N40),N40&lt;TODAY()),Assumptions!$B$9,0),""))</f>
        <v/>
      </c>
      <c r="Q40" s="8">
        <f>IF(P40="","",IF(P40&gt;=Assumptions!$B$10,"High",IF(P40&gt;=Assumptions!$B$11,"Medium","Routine")))</f>
        <v/>
      </c>
      <c r="R40" s="21">
        <f>IF(A40="","",IF(COUNTIF($A$5:$A$104,A40)&gt;1,"Check: duplicate request ID",IF(NOT(OR(K40=Assumptions!$H$4,K40=Assumptions!$H$5,K40=Assumptions!$H$6)),"",IF(AND(ISNUMBER(F40),F40&lt;TODAY()),"Check: preferred date passed",IF(AND(ISNUMBER(N40),N40&lt;=TODAY()),"Check: follow-up due",IF(AND(M40=0,ISNUMBER(O40),O40&gt;=Assumptions!$B$5),"Check: no contact attempt",""))))))</f>
        <v/>
      </c>
      <c r="S40" s="14" t="n"/>
    </row>
    <row r="41">
      <c r="A41" s="14" t="n"/>
      <c r="B41" s="15" t="n"/>
      <c r="C41" s="14" t="n"/>
      <c r="D41" s="14" t="n"/>
      <c r="E41" s="14" t="n"/>
      <c r="F41" s="15" t="n"/>
      <c r="G41" s="14" t="n"/>
      <c r="H41" s="14" t="n"/>
      <c r="I41" s="14" t="n"/>
      <c r="J41" s="14" t="n"/>
      <c r="K41" s="14" t="n"/>
      <c r="L41" s="16">
        <f>IF(A41="","",IFERROR(IF(COUNTIF('Contact Log'!$B$5:INDEX('Contact Log'!$B:$B,104),A41)=0,"",MAX(INDEX(('Contact Log'!$B$5:INDEX('Contact Log'!$B:$B,104)=A41)*('Contact Log'!$C$5:INDEX('Contact Log'!$C:$C,104)),0))),""))</f>
        <v/>
      </c>
      <c r="M41" s="17">
        <f>IF(A41="","",COUNTIF('Contact Log'!$B$5:INDEX('Contact Log'!$B:$B,104),A41))</f>
        <v/>
      </c>
      <c r="N41" s="15" t="n"/>
      <c r="O41" s="17">
        <f>IF(A41="","",IF(NOT(ISNUMBER(B41)),"",IF(OR(K41=Assumptions!$H$4,K41=Assumptions!$H$5,K41=Assumptions!$H$6),MAX(0,TODAY()-B41),"")))</f>
        <v/>
      </c>
      <c r="P41" s="17">
        <f>IF(OR(A41="",NOT(ISNUMBER(O41))),"",IF(OR(K41=Assumptions!$H$4,K41=Assumptions!$H$5,K41=Assumptions!$H$6),MIN(O41,Assumptions!$B$6)+IFERROR(VLOOKUP(E41,Assumptions!$D$4:$E$8,2,FALSE),0)+IFERROR(VLOOKUP(G41,Assumptions!$F$4:$G$7,2,FALSE),0)+IF(AND(ISNUMBER(F41),F41&gt;=TODAY(),F41&lt;=TODAY()+Assumptions!$B$4),Assumptions!$B$7,0)+IF(AND(M41=0,O41&gt;=Assumptions!$B$5),Assumptions!$B$8,0)+IF(AND(ISNUMBER(N41),N41&lt;TODAY()),Assumptions!$B$9,0),""))</f>
        <v/>
      </c>
      <c r="Q41" s="11">
        <f>IF(P41="","",IF(P41&gt;=Assumptions!$B$10,"High",IF(P41&gt;=Assumptions!$B$11,"Medium","Routine")))</f>
        <v/>
      </c>
      <c r="R41" s="18">
        <f>IF(A41="","",IF(COUNTIF($A$5:$A$104,A41)&gt;1,"Check: duplicate request ID",IF(NOT(OR(K41=Assumptions!$H$4,K41=Assumptions!$H$5,K41=Assumptions!$H$6)),"",IF(AND(ISNUMBER(F41),F41&lt;TODAY()),"Check: preferred date passed",IF(AND(ISNUMBER(N41),N41&lt;=TODAY()),"Check: follow-up due",IF(AND(M41=0,ISNUMBER(O41),O41&gt;=Assumptions!$B$5),"Check: no contact attempt",""))))))</f>
        <v/>
      </c>
      <c r="S41" s="14" t="n"/>
    </row>
    <row r="42">
      <c r="A42" s="14" t="n"/>
      <c r="B42" s="15" t="n"/>
      <c r="C42" s="14" t="n"/>
      <c r="D42" s="14" t="n"/>
      <c r="E42" s="14" t="n"/>
      <c r="F42" s="15" t="n"/>
      <c r="G42" s="14" t="n"/>
      <c r="H42" s="14" t="n"/>
      <c r="I42" s="14" t="n"/>
      <c r="J42" s="14" t="n"/>
      <c r="K42" s="14" t="n"/>
      <c r="L42" s="19">
        <f>IF(A42="","",IFERROR(IF(COUNTIF('Contact Log'!$B$5:INDEX('Contact Log'!$B:$B,104),A42)=0,"",MAX(INDEX(('Contact Log'!$B$5:INDEX('Contact Log'!$B:$B,104)=A42)*('Contact Log'!$C$5:INDEX('Contact Log'!$C:$C,104)),0))),""))</f>
        <v/>
      </c>
      <c r="M42" s="20">
        <f>IF(A42="","",COUNTIF('Contact Log'!$B$5:INDEX('Contact Log'!$B:$B,104),A42))</f>
        <v/>
      </c>
      <c r="N42" s="15" t="n"/>
      <c r="O42" s="20">
        <f>IF(A42="","",IF(NOT(ISNUMBER(B42)),"",IF(OR(K42=Assumptions!$H$4,K42=Assumptions!$H$5,K42=Assumptions!$H$6),MAX(0,TODAY()-B42),"")))</f>
        <v/>
      </c>
      <c r="P42" s="20">
        <f>IF(OR(A42="",NOT(ISNUMBER(O42))),"",IF(OR(K42=Assumptions!$H$4,K42=Assumptions!$H$5,K42=Assumptions!$H$6),MIN(O42,Assumptions!$B$6)+IFERROR(VLOOKUP(E42,Assumptions!$D$4:$E$8,2,FALSE),0)+IFERROR(VLOOKUP(G42,Assumptions!$F$4:$G$7,2,FALSE),0)+IF(AND(ISNUMBER(F42),F42&gt;=TODAY(),F42&lt;=TODAY()+Assumptions!$B$4),Assumptions!$B$7,0)+IF(AND(M42=0,O42&gt;=Assumptions!$B$5),Assumptions!$B$8,0)+IF(AND(ISNUMBER(N42),N42&lt;TODAY()),Assumptions!$B$9,0),""))</f>
        <v/>
      </c>
      <c r="Q42" s="8">
        <f>IF(P42="","",IF(P42&gt;=Assumptions!$B$10,"High",IF(P42&gt;=Assumptions!$B$11,"Medium","Routine")))</f>
        <v/>
      </c>
      <c r="R42" s="21">
        <f>IF(A42="","",IF(COUNTIF($A$5:$A$104,A42)&gt;1,"Check: duplicate request ID",IF(NOT(OR(K42=Assumptions!$H$4,K42=Assumptions!$H$5,K42=Assumptions!$H$6)),"",IF(AND(ISNUMBER(F42),F42&lt;TODAY()),"Check: preferred date passed",IF(AND(ISNUMBER(N42),N42&lt;=TODAY()),"Check: follow-up due",IF(AND(M42=0,ISNUMBER(O42),O42&gt;=Assumptions!$B$5),"Check: no contact attempt",""))))))</f>
        <v/>
      </c>
      <c r="S42" s="14" t="n"/>
    </row>
    <row r="43">
      <c r="A43" s="14" t="n"/>
      <c r="B43" s="15" t="n"/>
      <c r="C43" s="14" t="n"/>
      <c r="D43" s="14" t="n"/>
      <c r="E43" s="14" t="n"/>
      <c r="F43" s="15" t="n"/>
      <c r="G43" s="14" t="n"/>
      <c r="H43" s="14" t="n"/>
      <c r="I43" s="14" t="n"/>
      <c r="J43" s="14" t="n"/>
      <c r="K43" s="14" t="n"/>
      <c r="L43" s="16">
        <f>IF(A43="","",IFERROR(IF(COUNTIF('Contact Log'!$B$5:INDEX('Contact Log'!$B:$B,104),A43)=0,"",MAX(INDEX(('Contact Log'!$B$5:INDEX('Contact Log'!$B:$B,104)=A43)*('Contact Log'!$C$5:INDEX('Contact Log'!$C:$C,104)),0))),""))</f>
        <v/>
      </c>
      <c r="M43" s="17">
        <f>IF(A43="","",COUNTIF('Contact Log'!$B$5:INDEX('Contact Log'!$B:$B,104),A43))</f>
        <v/>
      </c>
      <c r="N43" s="15" t="n"/>
      <c r="O43" s="17">
        <f>IF(A43="","",IF(NOT(ISNUMBER(B43)),"",IF(OR(K43=Assumptions!$H$4,K43=Assumptions!$H$5,K43=Assumptions!$H$6),MAX(0,TODAY()-B43),"")))</f>
        <v/>
      </c>
      <c r="P43" s="17">
        <f>IF(OR(A43="",NOT(ISNUMBER(O43))),"",IF(OR(K43=Assumptions!$H$4,K43=Assumptions!$H$5,K43=Assumptions!$H$6),MIN(O43,Assumptions!$B$6)+IFERROR(VLOOKUP(E43,Assumptions!$D$4:$E$8,2,FALSE),0)+IFERROR(VLOOKUP(G43,Assumptions!$F$4:$G$7,2,FALSE),0)+IF(AND(ISNUMBER(F43),F43&gt;=TODAY(),F43&lt;=TODAY()+Assumptions!$B$4),Assumptions!$B$7,0)+IF(AND(M43=0,O43&gt;=Assumptions!$B$5),Assumptions!$B$8,0)+IF(AND(ISNUMBER(N43),N43&lt;TODAY()),Assumptions!$B$9,0),""))</f>
        <v/>
      </c>
      <c r="Q43" s="11">
        <f>IF(P43="","",IF(P43&gt;=Assumptions!$B$10,"High",IF(P43&gt;=Assumptions!$B$11,"Medium","Routine")))</f>
        <v/>
      </c>
      <c r="R43" s="18">
        <f>IF(A43="","",IF(COUNTIF($A$5:$A$104,A43)&gt;1,"Check: duplicate request ID",IF(NOT(OR(K43=Assumptions!$H$4,K43=Assumptions!$H$5,K43=Assumptions!$H$6)),"",IF(AND(ISNUMBER(F43),F43&lt;TODAY()),"Check: preferred date passed",IF(AND(ISNUMBER(N43),N43&lt;=TODAY()),"Check: follow-up due",IF(AND(M43=0,ISNUMBER(O43),O43&gt;=Assumptions!$B$5),"Check: no contact attempt",""))))))</f>
        <v/>
      </c>
      <c r="S43" s="14" t="n"/>
    </row>
    <row r="44">
      <c r="A44" s="14" t="n"/>
      <c r="B44" s="15" t="n"/>
      <c r="C44" s="14" t="n"/>
      <c r="D44" s="14" t="n"/>
      <c r="E44" s="14" t="n"/>
      <c r="F44" s="15" t="n"/>
      <c r="G44" s="14" t="n"/>
      <c r="H44" s="14" t="n"/>
      <c r="I44" s="14" t="n"/>
      <c r="J44" s="14" t="n"/>
      <c r="K44" s="14" t="n"/>
      <c r="L44" s="19">
        <f>IF(A44="","",IFERROR(IF(COUNTIF('Contact Log'!$B$5:INDEX('Contact Log'!$B:$B,104),A44)=0,"",MAX(INDEX(('Contact Log'!$B$5:INDEX('Contact Log'!$B:$B,104)=A44)*('Contact Log'!$C$5:INDEX('Contact Log'!$C:$C,104)),0))),""))</f>
        <v/>
      </c>
      <c r="M44" s="20">
        <f>IF(A44="","",COUNTIF('Contact Log'!$B$5:INDEX('Contact Log'!$B:$B,104),A44))</f>
        <v/>
      </c>
      <c r="N44" s="15" t="n"/>
      <c r="O44" s="20">
        <f>IF(A44="","",IF(NOT(ISNUMBER(B44)),"",IF(OR(K44=Assumptions!$H$4,K44=Assumptions!$H$5,K44=Assumptions!$H$6),MAX(0,TODAY()-B44),"")))</f>
        <v/>
      </c>
      <c r="P44" s="20">
        <f>IF(OR(A44="",NOT(ISNUMBER(O44))),"",IF(OR(K44=Assumptions!$H$4,K44=Assumptions!$H$5,K44=Assumptions!$H$6),MIN(O44,Assumptions!$B$6)+IFERROR(VLOOKUP(E44,Assumptions!$D$4:$E$8,2,FALSE),0)+IFERROR(VLOOKUP(G44,Assumptions!$F$4:$G$7,2,FALSE),0)+IF(AND(ISNUMBER(F44),F44&gt;=TODAY(),F44&lt;=TODAY()+Assumptions!$B$4),Assumptions!$B$7,0)+IF(AND(M44=0,O44&gt;=Assumptions!$B$5),Assumptions!$B$8,0)+IF(AND(ISNUMBER(N44),N44&lt;TODAY()),Assumptions!$B$9,0),""))</f>
        <v/>
      </c>
      <c r="Q44" s="8">
        <f>IF(P44="","",IF(P44&gt;=Assumptions!$B$10,"High",IF(P44&gt;=Assumptions!$B$11,"Medium","Routine")))</f>
        <v/>
      </c>
      <c r="R44" s="21">
        <f>IF(A44="","",IF(COUNTIF($A$5:$A$104,A44)&gt;1,"Check: duplicate request ID",IF(NOT(OR(K44=Assumptions!$H$4,K44=Assumptions!$H$5,K44=Assumptions!$H$6)),"",IF(AND(ISNUMBER(F44),F44&lt;TODAY()),"Check: preferred date passed",IF(AND(ISNUMBER(N44),N44&lt;=TODAY()),"Check: follow-up due",IF(AND(M44=0,ISNUMBER(O44),O44&gt;=Assumptions!$B$5),"Check: no contact attempt",""))))))</f>
        <v/>
      </c>
      <c r="S44" s="14" t="n"/>
    </row>
    <row r="45">
      <c r="A45" s="14" t="n"/>
      <c r="B45" s="15" t="n"/>
      <c r="C45" s="14" t="n"/>
      <c r="D45" s="14" t="n"/>
      <c r="E45" s="14" t="n"/>
      <c r="F45" s="15" t="n"/>
      <c r="G45" s="14" t="n"/>
      <c r="H45" s="14" t="n"/>
      <c r="I45" s="14" t="n"/>
      <c r="J45" s="14" t="n"/>
      <c r="K45" s="14" t="n"/>
      <c r="L45" s="16">
        <f>IF(A45="","",IFERROR(IF(COUNTIF('Contact Log'!$B$5:INDEX('Contact Log'!$B:$B,104),A45)=0,"",MAX(INDEX(('Contact Log'!$B$5:INDEX('Contact Log'!$B:$B,104)=A45)*('Contact Log'!$C$5:INDEX('Contact Log'!$C:$C,104)),0))),""))</f>
        <v/>
      </c>
      <c r="M45" s="17">
        <f>IF(A45="","",COUNTIF('Contact Log'!$B$5:INDEX('Contact Log'!$B:$B,104),A45))</f>
        <v/>
      </c>
      <c r="N45" s="15" t="n"/>
      <c r="O45" s="17">
        <f>IF(A45="","",IF(NOT(ISNUMBER(B45)),"",IF(OR(K45=Assumptions!$H$4,K45=Assumptions!$H$5,K45=Assumptions!$H$6),MAX(0,TODAY()-B45),"")))</f>
        <v/>
      </c>
      <c r="P45" s="17">
        <f>IF(OR(A45="",NOT(ISNUMBER(O45))),"",IF(OR(K45=Assumptions!$H$4,K45=Assumptions!$H$5,K45=Assumptions!$H$6),MIN(O45,Assumptions!$B$6)+IFERROR(VLOOKUP(E45,Assumptions!$D$4:$E$8,2,FALSE),0)+IFERROR(VLOOKUP(G45,Assumptions!$F$4:$G$7,2,FALSE),0)+IF(AND(ISNUMBER(F45),F45&gt;=TODAY(),F45&lt;=TODAY()+Assumptions!$B$4),Assumptions!$B$7,0)+IF(AND(M45=0,O45&gt;=Assumptions!$B$5),Assumptions!$B$8,0)+IF(AND(ISNUMBER(N45),N45&lt;TODAY()),Assumptions!$B$9,0),""))</f>
        <v/>
      </c>
      <c r="Q45" s="11">
        <f>IF(P45="","",IF(P45&gt;=Assumptions!$B$10,"High",IF(P45&gt;=Assumptions!$B$11,"Medium","Routine")))</f>
        <v/>
      </c>
      <c r="R45" s="18">
        <f>IF(A45="","",IF(COUNTIF($A$5:$A$104,A45)&gt;1,"Check: duplicate request ID",IF(NOT(OR(K45=Assumptions!$H$4,K45=Assumptions!$H$5,K45=Assumptions!$H$6)),"",IF(AND(ISNUMBER(F45),F45&lt;TODAY()),"Check: preferred date passed",IF(AND(ISNUMBER(N45),N45&lt;=TODAY()),"Check: follow-up due",IF(AND(M45=0,ISNUMBER(O45),O45&gt;=Assumptions!$B$5),"Check: no contact attempt",""))))))</f>
        <v/>
      </c>
      <c r="S45" s="14" t="n"/>
    </row>
    <row r="46">
      <c r="A46" s="14" t="n"/>
      <c r="B46" s="15" t="n"/>
      <c r="C46" s="14" t="n"/>
      <c r="D46" s="14" t="n"/>
      <c r="E46" s="14" t="n"/>
      <c r="F46" s="15" t="n"/>
      <c r="G46" s="14" t="n"/>
      <c r="H46" s="14" t="n"/>
      <c r="I46" s="14" t="n"/>
      <c r="J46" s="14" t="n"/>
      <c r="K46" s="14" t="n"/>
      <c r="L46" s="19">
        <f>IF(A46="","",IFERROR(IF(COUNTIF('Contact Log'!$B$5:INDEX('Contact Log'!$B:$B,104),A46)=0,"",MAX(INDEX(('Contact Log'!$B$5:INDEX('Contact Log'!$B:$B,104)=A46)*('Contact Log'!$C$5:INDEX('Contact Log'!$C:$C,104)),0))),""))</f>
        <v/>
      </c>
      <c r="M46" s="20">
        <f>IF(A46="","",COUNTIF('Contact Log'!$B$5:INDEX('Contact Log'!$B:$B,104),A46))</f>
        <v/>
      </c>
      <c r="N46" s="15" t="n"/>
      <c r="O46" s="20">
        <f>IF(A46="","",IF(NOT(ISNUMBER(B46)),"",IF(OR(K46=Assumptions!$H$4,K46=Assumptions!$H$5,K46=Assumptions!$H$6),MAX(0,TODAY()-B46),"")))</f>
        <v/>
      </c>
      <c r="P46" s="20">
        <f>IF(OR(A46="",NOT(ISNUMBER(O46))),"",IF(OR(K46=Assumptions!$H$4,K46=Assumptions!$H$5,K46=Assumptions!$H$6),MIN(O46,Assumptions!$B$6)+IFERROR(VLOOKUP(E46,Assumptions!$D$4:$E$8,2,FALSE),0)+IFERROR(VLOOKUP(G46,Assumptions!$F$4:$G$7,2,FALSE),0)+IF(AND(ISNUMBER(F46),F46&gt;=TODAY(),F46&lt;=TODAY()+Assumptions!$B$4),Assumptions!$B$7,0)+IF(AND(M46=0,O46&gt;=Assumptions!$B$5),Assumptions!$B$8,0)+IF(AND(ISNUMBER(N46),N46&lt;TODAY()),Assumptions!$B$9,0),""))</f>
        <v/>
      </c>
      <c r="Q46" s="8">
        <f>IF(P46="","",IF(P46&gt;=Assumptions!$B$10,"High",IF(P46&gt;=Assumptions!$B$11,"Medium","Routine")))</f>
        <v/>
      </c>
      <c r="R46" s="21">
        <f>IF(A46="","",IF(COUNTIF($A$5:$A$104,A46)&gt;1,"Check: duplicate request ID",IF(NOT(OR(K46=Assumptions!$H$4,K46=Assumptions!$H$5,K46=Assumptions!$H$6)),"",IF(AND(ISNUMBER(F46),F46&lt;TODAY()),"Check: preferred date passed",IF(AND(ISNUMBER(N46),N46&lt;=TODAY()),"Check: follow-up due",IF(AND(M46=0,ISNUMBER(O46),O46&gt;=Assumptions!$B$5),"Check: no contact attempt",""))))))</f>
        <v/>
      </c>
      <c r="S46" s="14" t="n"/>
    </row>
    <row r="47">
      <c r="A47" s="14" t="n"/>
      <c r="B47" s="15" t="n"/>
      <c r="C47" s="14" t="n"/>
      <c r="D47" s="14" t="n"/>
      <c r="E47" s="14" t="n"/>
      <c r="F47" s="15" t="n"/>
      <c r="G47" s="14" t="n"/>
      <c r="H47" s="14" t="n"/>
      <c r="I47" s="14" t="n"/>
      <c r="J47" s="14" t="n"/>
      <c r="K47" s="14" t="n"/>
      <c r="L47" s="16">
        <f>IF(A47="","",IFERROR(IF(COUNTIF('Contact Log'!$B$5:INDEX('Contact Log'!$B:$B,104),A47)=0,"",MAX(INDEX(('Contact Log'!$B$5:INDEX('Contact Log'!$B:$B,104)=A47)*('Contact Log'!$C$5:INDEX('Contact Log'!$C:$C,104)),0))),""))</f>
        <v/>
      </c>
      <c r="M47" s="17">
        <f>IF(A47="","",COUNTIF('Contact Log'!$B$5:INDEX('Contact Log'!$B:$B,104),A47))</f>
        <v/>
      </c>
      <c r="N47" s="15" t="n"/>
      <c r="O47" s="17">
        <f>IF(A47="","",IF(NOT(ISNUMBER(B47)),"",IF(OR(K47=Assumptions!$H$4,K47=Assumptions!$H$5,K47=Assumptions!$H$6),MAX(0,TODAY()-B47),"")))</f>
        <v/>
      </c>
      <c r="P47" s="17">
        <f>IF(OR(A47="",NOT(ISNUMBER(O47))),"",IF(OR(K47=Assumptions!$H$4,K47=Assumptions!$H$5,K47=Assumptions!$H$6),MIN(O47,Assumptions!$B$6)+IFERROR(VLOOKUP(E47,Assumptions!$D$4:$E$8,2,FALSE),0)+IFERROR(VLOOKUP(G47,Assumptions!$F$4:$G$7,2,FALSE),0)+IF(AND(ISNUMBER(F47),F47&gt;=TODAY(),F47&lt;=TODAY()+Assumptions!$B$4),Assumptions!$B$7,0)+IF(AND(M47=0,O47&gt;=Assumptions!$B$5),Assumptions!$B$8,0)+IF(AND(ISNUMBER(N47),N47&lt;TODAY()),Assumptions!$B$9,0),""))</f>
        <v/>
      </c>
      <c r="Q47" s="11">
        <f>IF(P47="","",IF(P47&gt;=Assumptions!$B$10,"High",IF(P47&gt;=Assumptions!$B$11,"Medium","Routine")))</f>
        <v/>
      </c>
      <c r="R47" s="18">
        <f>IF(A47="","",IF(COUNTIF($A$5:$A$104,A47)&gt;1,"Check: duplicate request ID",IF(NOT(OR(K47=Assumptions!$H$4,K47=Assumptions!$H$5,K47=Assumptions!$H$6)),"",IF(AND(ISNUMBER(F47),F47&lt;TODAY()),"Check: preferred date passed",IF(AND(ISNUMBER(N47),N47&lt;=TODAY()),"Check: follow-up due",IF(AND(M47=0,ISNUMBER(O47),O47&gt;=Assumptions!$B$5),"Check: no contact attempt",""))))))</f>
        <v/>
      </c>
      <c r="S47" s="14" t="n"/>
    </row>
    <row r="48">
      <c r="A48" s="14" t="n"/>
      <c r="B48" s="15" t="n"/>
      <c r="C48" s="14" t="n"/>
      <c r="D48" s="14" t="n"/>
      <c r="E48" s="14" t="n"/>
      <c r="F48" s="15" t="n"/>
      <c r="G48" s="14" t="n"/>
      <c r="H48" s="14" t="n"/>
      <c r="I48" s="14" t="n"/>
      <c r="J48" s="14" t="n"/>
      <c r="K48" s="14" t="n"/>
      <c r="L48" s="19">
        <f>IF(A48="","",IFERROR(IF(COUNTIF('Contact Log'!$B$5:INDEX('Contact Log'!$B:$B,104),A48)=0,"",MAX(INDEX(('Contact Log'!$B$5:INDEX('Contact Log'!$B:$B,104)=A48)*('Contact Log'!$C$5:INDEX('Contact Log'!$C:$C,104)),0))),""))</f>
        <v/>
      </c>
      <c r="M48" s="20">
        <f>IF(A48="","",COUNTIF('Contact Log'!$B$5:INDEX('Contact Log'!$B:$B,104),A48))</f>
        <v/>
      </c>
      <c r="N48" s="15" t="n"/>
      <c r="O48" s="20">
        <f>IF(A48="","",IF(NOT(ISNUMBER(B48)),"",IF(OR(K48=Assumptions!$H$4,K48=Assumptions!$H$5,K48=Assumptions!$H$6),MAX(0,TODAY()-B48),"")))</f>
        <v/>
      </c>
      <c r="P48" s="20">
        <f>IF(OR(A48="",NOT(ISNUMBER(O48))),"",IF(OR(K48=Assumptions!$H$4,K48=Assumptions!$H$5,K48=Assumptions!$H$6),MIN(O48,Assumptions!$B$6)+IFERROR(VLOOKUP(E48,Assumptions!$D$4:$E$8,2,FALSE),0)+IFERROR(VLOOKUP(G48,Assumptions!$F$4:$G$7,2,FALSE),0)+IF(AND(ISNUMBER(F48),F48&gt;=TODAY(),F48&lt;=TODAY()+Assumptions!$B$4),Assumptions!$B$7,0)+IF(AND(M48=0,O48&gt;=Assumptions!$B$5),Assumptions!$B$8,0)+IF(AND(ISNUMBER(N48),N48&lt;TODAY()),Assumptions!$B$9,0),""))</f>
        <v/>
      </c>
      <c r="Q48" s="8">
        <f>IF(P48="","",IF(P48&gt;=Assumptions!$B$10,"High",IF(P48&gt;=Assumptions!$B$11,"Medium","Routine")))</f>
        <v/>
      </c>
      <c r="R48" s="21">
        <f>IF(A48="","",IF(COUNTIF($A$5:$A$104,A48)&gt;1,"Check: duplicate request ID",IF(NOT(OR(K48=Assumptions!$H$4,K48=Assumptions!$H$5,K48=Assumptions!$H$6)),"",IF(AND(ISNUMBER(F48),F48&lt;TODAY()),"Check: preferred date passed",IF(AND(ISNUMBER(N48),N48&lt;=TODAY()),"Check: follow-up due",IF(AND(M48=0,ISNUMBER(O48),O48&gt;=Assumptions!$B$5),"Check: no contact attempt",""))))))</f>
        <v/>
      </c>
      <c r="S48" s="14" t="n"/>
    </row>
    <row r="49">
      <c r="A49" s="14" t="n"/>
      <c r="B49" s="15" t="n"/>
      <c r="C49" s="14" t="n"/>
      <c r="D49" s="14" t="n"/>
      <c r="E49" s="14" t="n"/>
      <c r="F49" s="15" t="n"/>
      <c r="G49" s="14" t="n"/>
      <c r="H49" s="14" t="n"/>
      <c r="I49" s="14" t="n"/>
      <c r="J49" s="14" t="n"/>
      <c r="K49" s="14" t="n"/>
      <c r="L49" s="16">
        <f>IF(A49="","",IFERROR(IF(COUNTIF('Contact Log'!$B$5:INDEX('Contact Log'!$B:$B,104),A49)=0,"",MAX(INDEX(('Contact Log'!$B$5:INDEX('Contact Log'!$B:$B,104)=A49)*('Contact Log'!$C$5:INDEX('Contact Log'!$C:$C,104)),0))),""))</f>
        <v/>
      </c>
      <c r="M49" s="17">
        <f>IF(A49="","",COUNTIF('Contact Log'!$B$5:INDEX('Contact Log'!$B:$B,104),A49))</f>
        <v/>
      </c>
      <c r="N49" s="15" t="n"/>
      <c r="O49" s="17">
        <f>IF(A49="","",IF(NOT(ISNUMBER(B49)),"",IF(OR(K49=Assumptions!$H$4,K49=Assumptions!$H$5,K49=Assumptions!$H$6),MAX(0,TODAY()-B49),"")))</f>
        <v/>
      </c>
      <c r="P49" s="17">
        <f>IF(OR(A49="",NOT(ISNUMBER(O49))),"",IF(OR(K49=Assumptions!$H$4,K49=Assumptions!$H$5,K49=Assumptions!$H$6),MIN(O49,Assumptions!$B$6)+IFERROR(VLOOKUP(E49,Assumptions!$D$4:$E$8,2,FALSE),0)+IFERROR(VLOOKUP(G49,Assumptions!$F$4:$G$7,2,FALSE),0)+IF(AND(ISNUMBER(F49),F49&gt;=TODAY(),F49&lt;=TODAY()+Assumptions!$B$4),Assumptions!$B$7,0)+IF(AND(M49=0,O49&gt;=Assumptions!$B$5),Assumptions!$B$8,0)+IF(AND(ISNUMBER(N49),N49&lt;TODAY()),Assumptions!$B$9,0),""))</f>
        <v/>
      </c>
      <c r="Q49" s="11">
        <f>IF(P49="","",IF(P49&gt;=Assumptions!$B$10,"High",IF(P49&gt;=Assumptions!$B$11,"Medium","Routine")))</f>
        <v/>
      </c>
      <c r="R49" s="18">
        <f>IF(A49="","",IF(COUNTIF($A$5:$A$104,A49)&gt;1,"Check: duplicate request ID",IF(NOT(OR(K49=Assumptions!$H$4,K49=Assumptions!$H$5,K49=Assumptions!$H$6)),"",IF(AND(ISNUMBER(F49),F49&lt;TODAY()),"Check: preferred date passed",IF(AND(ISNUMBER(N49),N49&lt;=TODAY()),"Check: follow-up due",IF(AND(M49=0,ISNUMBER(O49),O49&gt;=Assumptions!$B$5),"Check: no contact attempt",""))))))</f>
        <v/>
      </c>
      <c r="S49" s="14" t="n"/>
    </row>
    <row r="50">
      <c r="A50" s="14" t="n"/>
      <c r="B50" s="15" t="n"/>
      <c r="C50" s="14" t="n"/>
      <c r="D50" s="14" t="n"/>
      <c r="E50" s="14" t="n"/>
      <c r="F50" s="15" t="n"/>
      <c r="G50" s="14" t="n"/>
      <c r="H50" s="14" t="n"/>
      <c r="I50" s="14" t="n"/>
      <c r="J50" s="14" t="n"/>
      <c r="K50" s="14" t="n"/>
      <c r="L50" s="19">
        <f>IF(A50="","",IFERROR(IF(COUNTIF('Contact Log'!$B$5:INDEX('Contact Log'!$B:$B,104),A50)=0,"",MAX(INDEX(('Contact Log'!$B$5:INDEX('Contact Log'!$B:$B,104)=A50)*('Contact Log'!$C$5:INDEX('Contact Log'!$C:$C,104)),0))),""))</f>
        <v/>
      </c>
      <c r="M50" s="20">
        <f>IF(A50="","",COUNTIF('Contact Log'!$B$5:INDEX('Contact Log'!$B:$B,104),A50))</f>
        <v/>
      </c>
      <c r="N50" s="15" t="n"/>
      <c r="O50" s="20">
        <f>IF(A50="","",IF(NOT(ISNUMBER(B50)),"",IF(OR(K50=Assumptions!$H$4,K50=Assumptions!$H$5,K50=Assumptions!$H$6),MAX(0,TODAY()-B50),"")))</f>
        <v/>
      </c>
      <c r="P50" s="20">
        <f>IF(OR(A50="",NOT(ISNUMBER(O50))),"",IF(OR(K50=Assumptions!$H$4,K50=Assumptions!$H$5,K50=Assumptions!$H$6),MIN(O50,Assumptions!$B$6)+IFERROR(VLOOKUP(E50,Assumptions!$D$4:$E$8,2,FALSE),0)+IFERROR(VLOOKUP(G50,Assumptions!$F$4:$G$7,2,FALSE),0)+IF(AND(ISNUMBER(F50),F50&gt;=TODAY(),F50&lt;=TODAY()+Assumptions!$B$4),Assumptions!$B$7,0)+IF(AND(M50=0,O50&gt;=Assumptions!$B$5),Assumptions!$B$8,0)+IF(AND(ISNUMBER(N50),N50&lt;TODAY()),Assumptions!$B$9,0),""))</f>
        <v/>
      </c>
      <c r="Q50" s="8">
        <f>IF(P50="","",IF(P50&gt;=Assumptions!$B$10,"High",IF(P50&gt;=Assumptions!$B$11,"Medium","Routine")))</f>
        <v/>
      </c>
      <c r="R50" s="21">
        <f>IF(A50="","",IF(COUNTIF($A$5:$A$104,A50)&gt;1,"Check: duplicate request ID",IF(NOT(OR(K50=Assumptions!$H$4,K50=Assumptions!$H$5,K50=Assumptions!$H$6)),"",IF(AND(ISNUMBER(F50),F50&lt;TODAY()),"Check: preferred date passed",IF(AND(ISNUMBER(N50),N50&lt;=TODAY()),"Check: follow-up due",IF(AND(M50=0,ISNUMBER(O50),O50&gt;=Assumptions!$B$5),"Check: no contact attempt",""))))))</f>
        <v/>
      </c>
      <c r="S50" s="14" t="n"/>
    </row>
    <row r="51">
      <c r="A51" s="14" t="n"/>
      <c r="B51" s="15" t="n"/>
      <c r="C51" s="14" t="n"/>
      <c r="D51" s="14" t="n"/>
      <c r="E51" s="14" t="n"/>
      <c r="F51" s="15" t="n"/>
      <c r="G51" s="14" t="n"/>
      <c r="H51" s="14" t="n"/>
      <c r="I51" s="14" t="n"/>
      <c r="J51" s="14" t="n"/>
      <c r="K51" s="14" t="n"/>
      <c r="L51" s="16">
        <f>IF(A51="","",IFERROR(IF(COUNTIF('Contact Log'!$B$5:INDEX('Contact Log'!$B:$B,104),A51)=0,"",MAX(INDEX(('Contact Log'!$B$5:INDEX('Contact Log'!$B:$B,104)=A51)*('Contact Log'!$C$5:INDEX('Contact Log'!$C:$C,104)),0))),""))</f>
        <v/>
      </c>
      <c r="M51" s="17">
        <f>IF(A51="","",COUNTIF('Contact Log'!$B$5:INDEX('Contact Log'!$B:$B,104),A51))</f>
        <v/>
      </c>
      <c r="N51" s="15" t="n"/>
      <c r="O51" s="17">
        <f>IF(A51="","",IF(NOT(ISNUMBER(B51)),"",IF(OR(K51=Assumptions!$H$4,K51=Assumptions!$H$5,K51=Assumptions!$H$6),MAX(0,TODAY()-B51),"")))</f>
        <v/>
      </c>
      <c r="P51" s="17">
        <f>IF(OR(A51="",NOT(ISNUMBER(O51))),"",IF(OR(K51=Assumptions!$H$4,K51=Assumptions!$H$5,K51=Assumptions!$H$6),MIN(O51,Assumptions!$B$6)+IFERROR(VLOOKUP(E51,Assumptions!$D$4:$E$8,2,FALSE),0)+IFERROR(VLOOKUP(G51,Assumptions!$F$4:$G$7,2,FALSE),0)+IF(AND(ISNUMBER(F51),F51&gt;=TODAY(),F51&lt;=TODAY()+Assumptions!$B$4),Assumptions!$B$7,0)+IF(AND(M51=0,O51&gt;=Assumptions!$B$5),Assumptions!$B$8,0)+IF(AND(ISNUMBER(N51),N51&lt;TODAY()),Assumptions!$B$9,0),""))</f>
        <v/>
      </c>
      <c r="Q51" s="11">
        <f>IF(P51="","",IF(P51&gt;=Assumptions!$B$10,"High",IF(P51&gt;=Assumptions!$B$11,"Medium","Routine")))</f>
        <v/>
      </c>
      <c r="R51" s="18">
        <f>IF(A51="","",IF(COUNTIF($A$5:$A$104,A51)&gt;1,"Check: duplicate request ID",IF(NOT(OR(K51=Assumptions!$H$4,K51=Assumptions!$H$5,K51=Assumptions!$H$6)),"",IF(AND(ISNUMBER(F51),F51&lt;TODAY()),"Check: preferred date passed",IF(AND(ISNUMBER(N51),N51&lt;=TODAY()),"Check: follow-up due",IF(AND(M51=0,ISNUMBER(O51),O51&gt;=Assumptions!$B$5),"Check: no contact attempt",""))))))</f>
        <v/>
      </c>
      <c r="S51" s="14" t="n"/>
    </row>
    <row r="52">
      <c r="A52" s="14" t="n"/>
      <c r="B52" s="15" t="n"/>
      <c r="C52" s="14" t="n"/>
      <c r="D52" s="14" t="n"/>
      <c r="E52" s="14" t="n"/>
      <c r="F52" s="15" t="n"/>
      <c r="G52" s="14" t="n"/>
      <c r="H52" s="14" t="n"/>
      <c r="I52" s="14" t="n"/>
      <c r="J52" s="14" t="n"/>
      <c r="K52" s="14" t="n"/>
      <c r="L52" s="19">
        <f>IF(A52="","",IFERROR(IF(COUNTIF('Contact Log'!$B$5:INDEX('Contact Log'!$B:$B,104),A52)=0,"",MAX(INDEX(('Contact Log'!$B$5:INDEX('Contact Log'!$B:$B,104)=A52)*('Contact Log'!$C$5:INDEX('Contact Log'!$C:$C,104)),0))),""))</f>
        <v/>
      </c>
      <c r="M52" s="20">
        <f>IF(A52="","",COUNTIF('Contact Log'!$B$5:INDEX('Contact Log'!$B:$B,104),A52))</f>
        <v/>
      </c>
      <c r="N52" s="15" t="n"/>
      <c r="O52" s="20">
        <f>IF(A52="","",IF(NOT(ISNUMBER(B52)),"",IF(OR(K52=Assumptions!$H$4,K52=Assumptions!$H$5,K52=Assumptions!$H$6),MAX(0,TODAY()-B52),"")))</f>
        <v/>
      </c>
      <c r="P52" s="20">
        <f>IF(OR(A52="",NOT(ISNUMBER(O52))),"",IF(OR(K52=Assumptions!$H$4,K52=Assumptions!$H$5,K52=Assumptions!$H$6),MIN(O52,Assumptions!$B$6)+IFERROR(VLOOKUP(E52,Assumptions!$D$4:$E$8,2,FALSE),0)+IFERROR(VLOOKUP(G52,Assumptions!$F$4:$G$7,2,FALSE),0)+IF(AND(ISNUMBER(F52),F52&gt;=TODAY(),F52&lt;=TODAY()+Assumptions!$B$4),Assumptions!$B$7,0)+IF(AND(M52=0,O52&gt;=Assumptions!$B$5),Assumptions!$B$8,0)+IF(AND(ISNUMBER(N52),N52&lt;TODAY()),Assumptions!$B$9,0),""))</f>
        <v/>
      </c>
      <c r="Q52" s="8">
        <f>IF(P52="","",IF(P52&gt;=Assumptions!$B$10,"High",IF(P52&gt;=Assumptions!$B$11,"Medium","Routine")))</f>
        <v/>
      </c>
      <c r="R52" s="21">
        <f>IF(A52="","",IF(COUNTIF($A$5:$A$104,A52)&gt;1,"Check: duplicate request ID",IF(NOT(OR(K52=Assumptions!$H$4,K52=Assumptions!$H$5,K52=Assumptions!$H$6)),"",IF(AND(ISNUMBER(F52),F52&lt;TODAY()),"Check: preferred date passed",IF(AND(ISNUMBER(N52),N52&lt;=TODAY()),"Check: follow-up due",IF(AND(M52=0,ISNUMBER(O52),O52&gt;=Assumptions!$B$5),"Check: no contact attempt",""))))))</f>
        <v/>
      </c>
      <c r="S52" s="14" t="n"/>
    </row>
    <row r="53">
      <c r="A53" s="14" t="n"/>
      <c r="B53" s="15" t="n"/>
      <c r="C53" s="14" t="n"/>
      <c r="D53" s="14" t="n"/>
      <c r="E53" s="14" t="n"/>
      <c r="F53" s="15" t="n"/>
      <c r="G53" s="14" t="n"/>
      <c r="H53" s="14" t="n"/>
      <c r="I53" s="14" t="n"/>
      <c r="J53" s="14" t="n"/>
      <c r="K53" s="14" t="n"/>
      <c r="L53" s="16">
        <f>IF(A53="","",IFERROR(IF(COUNTIF('Contact Log'!$B$5:INDEX('Contact Log'!$B:$B,104),A53)=0,"",MAX(INDEX(('Contact Log'!$B$5:INDEX('Contact Log'!$B:$B,104)=A53)*('Contact Log'!$C$5:INDEX('Contact Log'!$C:$C,104)),0))),""))</f>
        <v/>
      </c>
      <c r="M53" s="17">
        <f>IF(A53="","",COUNTIF('Contact Log'!$B$5:INDEX('Contact Log'!$B:$B,104),A53))</f>
        <v/>
      </c>
      <c r="N53" s="15" t="n"/>
      <c r="O53" s="17">
        <f>IF(A53="","",IF(NOT(ISNUMBER(B53)),"",IF(OR(K53=Assumptions!$H$4,K53=Assumptions!$H$5,K53=Assumptions!$H$6),MAX(0,TODAY()-B53),"")))</f>
        <v/>
      </c>
      <c r="P53" s="17">
        <f>IF(OR(A53="",NOT(ISNUMBER(O53))),"",IF(OR(K53=Assumptions!$H$4,K53=Assumptions!$H$5,K53=Assumptions!$H$6),MIN(O53,Assumptions!$B$6)+IFERROR(VLOOKUP(E53,Assumptions!$D$4:$E$8,2,FALSE),0)+IFERROR(VLOOKUP(G53,Assumptions!$F$4:$G$7,2,FALSE),0)+IF(AND(ISNUMBER(F53),F53&gt;=TODAY(),F53&lt;=TODAY()+Assumptions!$B$4),Assumptions!$B$7,0)+IF(AND(M53=0,O53&gt;=Assumptions!$B$5),Assumptions!$B$8,0)+IF(AND(ISNUMBER(N53),N53&lt;TODAY()),Assumptions!$B$9,0),""))</f>
        <v/>
      </c>
      <c r="Q53" s="11">
        <f>IF(P53="","",IF(P53&gt;=Assumptions!$B$10,"High",IF(P53&gt;=Assumptions!$B$11,"Medium","Routine")))</f>
        <v/>
      </c>
      <c r="R53" s="18">
        <f>IF(A53="","",IF(COUNTIF($A$5:$A$104,A53)&gt;1,"Check: duplicate request ID",IF(NOT(OR(K53=Assumptions!$H$4,K53=Assumptions!$H$5,K53=Assumptions!$H$6)),"",IF(AND(ISNUMBER(F53),F53&lt;TODAY()),"Check: preferred date passed",IF(AND(ISNUMBER(N53),N53&lt;=TODAY()),"Check: follow-up due",IF(AND(M53=0,ISNUMBER(O53),O53&gt;=Assumptions!$B$5),"Check: no contact attempt",""))))))</f>
        <v/>
      </c>
      <c r="S53" s="14" t="n"/>
    </row>
    <row r="54">
      <c r="A54" s="14" t="n"/>
      <c r="B54" s="15" t="n"/>
      <c r="C54" s="14" t="n"/>
      <c r="D54" s="14" t="n"/>
      <c r="E54" s="14" t="n"/>
      <c r="F54" s="15" t="n"/>
      <c r="G54" s="14" t="n"/>
      <c r="H54" s="14" t="n"/>
      <c r="I54" s="14" t="n"/>
      <c r="J54" s="14" t="n"/>
      <c r="K54" s="14" t="n"/>
      <c r="L54" s="19">
        <f>IF(A54="","",IFERROR(IF(COUNTIF('Contact Log'!$B$5:INDEX('Contact Log'!$B:$B,104),A54)=0,"",MAX(INDEX(('Contact Log'!$B$5:INDEX('Contact Log'!$B:$B,104)=A54)*('Contact Log'!$C$5:INDEX('Contact Log'!$C:$C,104)),0))),""))</f>
        <v/>
      </c>
      <c r="M54" s="20">
        <f>IF(A54="","",COUNTIF('Contact Log'!$B$5:INDEX('Contact Log'!$B:$B,104),A54))</f>
        <v/>
      </c>
      <c r="N54" s="15" t="n"/>
      <c r="O54" s="20">
        <f>IF(A54="","",IF(NOT(ISNUMBER(B54)),"",IF(OR(K54=Assumptions!$H$4,K54=Assumptions!$H$5,K54=Assumptions!$H$6),MAX(0,TODAY()-B54),"")))</f>
        <v/>
      </c>
      <c r="P54" s="20">
        <f>IF(OR(A54="",NOT(ISNUMBER(O54))),"",IF(OR(K54=Assumptions!$H$4,K54=Assumptions!$H$5,K54=Assumptions!$H$6),MIN(O54,Assumptions!$B$6)+IFERROR(VLOOKUP(E54,Assumptions!$D$4:$E$8,2,FALSE),0)+IFERROR(VLOOKUP(G54,Assumptions!$F$4:$G$7,2,FALSE),0)+IF(AND(ISNUMBER(F54),F54&gt;=TODAY(),F54&lt;=TODAY()+Assumptions!$B$4),Assumptions!$B$7,0)+IF(AND(M54=0,O54&gt;=Assumptions!$B$5),Assumptions!$B$8,0)+IF(AND(ISNUMBER(N54),N54&lt;TODAY()),Assumptions!$B$9,0),""))</f>
        <v/>
      </c>
      <c r="Q54" s="8">
        <f>IF(P54="","",IF(P54&gt;=Assumptions!$B$10,"High",IF(P54&gt;=Assumptions!$B$11,"Medium","Routine")))</f>
        <v/>
      </c>
      <c r="R54" s="21">
        <f>IF(A54="","",IF(COUNTIF($A$5:$A$104,A54)&gt;1,"Check: duplicate request ID",IF(NOT(OR(K54=Assumptions!$H$4,K54=Assumptions!$H$5,K54=Assumptions!$H$6)),"",IF(AND(ISNUMBER(F54),F54&lt;TODAY()),"Check: preferred date passed",IF(AND(ISNUMBER(N54),N54&lt;=TODAY()),"Check: follow-up due",IF(AND(M54=0,ISNUMBER(O54),O54&gt;=Assumptions!$B$5),"Check: no contact attempt",""))))))</f>
        <v/>
      </c>
      <c r="S54" s="14" t="n"/>
    </row>
    <row r="55">
      <c r="A55" s="14" t="n"/>
      <c r="B55" s="15" t="n"/>
      <c r="C55" s="14" t="n"/>
      <c r="D55" s="14" t="n"/>
      <c r="E55" s="14" t="n"/>
      <c r="F55" s="15" t="n"/>
      <c r="G55" s="14" t="n"/>
      <c r="H55" s="14" t="n"/>
      <c r="I55" s="14" t="n"/>
      <c r="J55" s="14" t="n"/>
      <c r="K55" s="14" t="n"/>
      <c r="L55" s="16">
        <f>IF(A55="","",IFERROR(IF(COUNTIF('Contact Log'!$B$5:INDEX('Contact Log'!$B:$B,104),A55)=0,"",MAX(INDEX(('Contact Log'!$B$5:INDEX('Contact Log'!$B:$B,104)=A55)*('Contact Log'!$C$5:INDEX('Contact Log'!$C:$C,104)),0))),""))</f>
        <v/>
      </c>
      <c r="M55" s="17">
        <f>IF(A55="","",COUNTIF('Contact Log'!$B$5:INDEX('Contact Log'!$B:$B,104),A55))</f>
        <v/>
      </c>
      <c r="N55" s="15" t="n"/>
      <c r="O55" s="17">
        <f>IF(A55="","",IF(NOT(ISNUMBER(B55)),"",IF(OR(K55=Assumptions!$H$4,K55=Assumptions!$H$5,K55=Assumptions!$H$6),MAX(0,TODAY()-B55),"")))</f>
        <v/>
      </c>
      <c r="P55" s="17">
        <f>IF(OR(A55="",NOT(ISNUMBER(O55))),"",IF(OR(K55=Assumptions!$H$4,K55=Assumptions!$H$5,K55=Assumptions!$H$6),MIN(O55,Assumptions!$B$6)+IFERROR(VLOOKUP(E55,Assumptions!$D$4:$E$8,2,FALSE),0)+IFERROR(VLOOKUP(G55,Assumptions!$F$4:$G$7,2,FALSE),0)+IF(AND(ISNUMBER(F55),F55&gt;=TODAY(),F55&lt;=TODAY()+Assumptions!$B$4),Assumptions!$B$7,0)+IF(AND(M55=0,O55&gt;=Assumptions!$B$5),Assumptions!$B$8,0)+IF(AND(ISNUMBER(N55),N55&lt;TODAY()),Assumptions!$B$9,0),""))</f>
        <v/>
      </c>
      <c r="Q55" s="11">
        <f>IF(P55="","",IF(P55&gt;=Assumptions!$B$10,"High",IF(P55&gt;=Assumptions!$B$11,"Medium","Routine")))</f>
        <v/>
      </c>
      <c r="R55" s="18">
        <f>IF(A55="","",IF(COUNTIF($A$5:$A$104,A55)&gt;1,"Check: duplicate request ID",IF(NOT(OR(K55=Assumptions!$H$4,K55=Assumptions!$H$5,K55=Assumptions!$H$6)),"",IF(AND(ISNUMBER(F55),F55&lt;TODAY()),"Check: preferred date passed",IF(AND(ISNUMBER(N55),N55&lt;=TODAY()),"Check: follow-up due",IF(AND(M55=0,ISNUMBER(O55),O55&gt;=Assumptions!$B$5),"Check: no contact attempt",""))))))</f>
        <v/>
      </c>
      <c r="S55" s="14" t="n"/>
    </row>
    <row r="56">
      <c r="A56" s="14" t="n"/>
      <c r="B56" s="15" t="n"/>
      <c r="C56" s="14" t="n"/>
      <c r="D56" s="14" t="n"/>
      <c r="E56" s="14" t="n"/>
      <c r="F56" s="15" t="n"/>
      <c r="G56" s="14" t="n"/>
      <c r="H56" s="14" t="n"/>
      <c r="I56" s="14" t="n"/>
      <c r="J56" s="14" t="n"/>
      <c r="K56" s="14" t="n"/>
      <c r="L56" s="19">
        <f>IF(A56="","",IFERROR(IF(COUNTIF('Contact Log'!$B$5:INDEX('Contact Log'!$B:$B,104),A56)=0,"",MAX(INDEX(('Contact Log'!$B$5:INDEX('Contact Log'!$B:$B,104)=A56)*('Contact Log'!$C$5:INDEX('Contact Log'!$C:$C,104)),0))),""))</f>
        <v/>
      </c>
      <c r="M56" s="20">
        <f>IF(A56="","",COUNTIF('Contact Log'!$B$5:INDEX('Contact Log'!$B:$B,104),A56))</f>
        <v/>
      </c>
      <c r="N56" s="15" t="n"/>
      <c r="O56" s="20">
        <f>IF(A56="","",IF(NOT(ISNUMBER(B56)),"",IF(OR(K56=Assumptions!$H$4,K56=Assumptions!$H$5,K56=Assumptions!$H$6),MAX(0,TODAY()-B56),"")))</f>
        <v/>
      </c>
      <c r="P56" s="20">
        <f>IF(OR(A56="",NOT(ISNUMBER(O56))),"",IF(OR(K56=Assumptions!$H$4,K56=Assumptions!$H$5,K56=Assumptions!$H$6),MIN(O56,Assumptions!$B$6)+IFERROR(VLOOKUP(E56,Assumptions!$D$4:$E$8,2,FALSE),0)+IFERROR(VLOOKUP(G56,Assumptions!$F$4:$G$7,2,FALSE),0)+IF(AND(ISNUMBER(F56),F56&gt;=TODAY(),F56&lt;=TODAY()+Assumptions!$B$4),Assumptions!$B$7,0)+IF(AND(M56=0,O56&gt;=Assumptions!$B$5),Assumptions!$B$8,0)+IF(AND(ISNUMBER(N56),N56&lt;TODAY()),Assumptions!$B$9,0),""))</f>
        <v/>
      </c>
      <c r="Q56" s="8">
        <f>IF(P56="","",IF(P56&gt;=Assumptions!$B$10,"High",IF(P56&gt;=Assumptions!$B$11,"Medium","Routine")))</f>
        <v/>
      </c>
      <c r="R56" s="21">
        <f>IF(A56="","",IF(COUNTIF($A$5:$A$104,A56)&gt;1,"Check: duplicate request ID",IF(NOT(OR(K56=Assumptions!$H$4,K56=Assumptions!$H$5,K56=Assumptions!$H$6)),"",IF(AND(ISNUMBER(F56),F56&lt;TODAY()),"Check: preferred date passed",IF(AND(ISNUMBER(N56),N56&lt;=TODAY()),"Check: follow-up due",IF(AND(M56=0,ISNUMBER(O56),O56&gt;=Assumptions!$B$5),"Check: no contact attempt",""))))))</f>
        <v/>
      </c>
      <c r="S56" s="14" t="n"/>
    </row>
    <row r="57">
      <c r="A57" s="14" t="n"/>
      <c r="B57" s="15" t="n"/>
      <c r="C57" s="14" t="n"/>
      <c r="D57" s="14" t="n"/>
      <c r="E57" s="14" t="n"/>
      <c r="F57" s="15" t="n"/>
      <c r="G57" s="14" t="n"/>
      <c r="H57" s="14" t="n"/>
      <c r="I57" s="14" t="n"/>
      <c r="J57" s="14" t="n"/>
      <c r="K57" s="14" t="n"/>
      <c r="L57" s="16">
        <f>IF(A57="","",IFERROR(IF(COUNTIF('Contact Log'!$B$5:INDEX('Contact Log'!$B:$B,104),A57)=0,"",MAX(INDEX(('Contact Log'!$B$5:INDEX('Contact Log'!$B:$B,104)=A57)*('Contact Log'!$C$5:INDEX('Contact Log'!$C:$C,104)),0))),""))</f>
        <v/>
      </c>
      <c r="M57" s="17">
        <f>IF(A57="","",COUNTIF('Contact Log'!$B$5:INDEX('Contact Log'!$B:$B,104),A57))</f>
        <v/>
      </c>
      <c r="N57" s="15" t="n"/>
      <c r="O57" s="17">
        <f>IF(A57="","",IF(NOT(ISNUMBER(B57)),"",IF(OR(K57=Assumptions!$H$4,K57=Assumptions!$H$5,K57=Assumptions!$H$6),MAX(0,TODAY()-B57),"")))</f>
        <v/>
      </c>
      <c r="P57" s="17">
        <f>IF(OR(A57="",NOT(ISNUMBER(O57))),"",IF(OR(K57=Assumptions!$H$4,K57=Assumptions!$H$5,K57=Assumptions!$H$6),MIN(O57,Assumptions!$B$6)+IFERROR(VLOOKUP(E57,Assumptions!$D$4:$E$8,2,FALSE),0)+IFERROR(VLOOKUP(G57,Assumptions!$F$4:$G$7,2,FALSE),0)+IF(AND(ISNUMBER(F57),F57&gt;=TODAY(),F57&lt;=TODAY()+Assumptions!$B$4),Assumptions!$B$7,0)+IF(AND(M57=0,O57&gt;=Assumptions!$B$5),Assumptions!$B$8,0)+IF(AND(ISNUMBER(N57),N57&lt;TODAY()),Assumptions!$B$9,0),""))</f>
        <v/>
      </c>
      <c r="Q57" s="11">
        <f>IF(P57="","",IF(P57&gt;=Assumptions!$B$10,"High",IF(P57&gt;=Assumptions!$B$11,"Medium","Routine")))</f>
        <v/>
      </c>
      <c r="R57" s="18">
        <f>IF(A57="","",IF(COUNTIF($A$5:$A$104,A57)&gt;1,"Check: duplicate request ID",IF(NOT(OR(K57=Assumptions!$H$4,K57=Assumptions!$H$5,K57=Assumptions!$H$6)),"",IF(AND(ISNUMBER(F57),F57&lt;TODAY()),"Check: preferred date passed",IF(AND(ISNUMBER(N57),N57&lt;=TODAY()),"Check: follow-up due",IF(AND(M57=0,ISNUMBER(O57),O57&gt;=Assumptions!$B$5),"Check: no contact attempt",""))))))</f>
        <v/>
      </c>
      <c r="S57" s="14" t="n"/>
    </row>
    <row r="58">
      <c r="A58" s="14" t="n"/>
      <c r="B58" s="15" t="n"/>
      <c r="C58" s="14" t="n"/>
      <c r="D58" s="14" t="n"/>
      <c r="E58" s="14" t="n"/>
      <c r="F58" s="15" t="n"/>
      <c r="G58" s="14" t="n"/>
      <c r="H58" s="14" t="n"/>
      <c r="I58" s="14" t="n"/>
      <c r="J58" s="14" t="n"/>
      <c r="K58" s="14" t="n"/>
      <c r="L58" s="19">
        <f>IF(A58="","",IFERROR(IF(COUNTIF('Contact Log'!$B$5:INDEX('Contact Log'!$B:$B,104),A58)=0,"",MAX(INDEX(('Contact Log'!$B$5:INDEX('Contact Log'!$B:$B,104)=A58)*('Contact Log'!$C$5:INDEX('Contact Log'!$C:$C,104)),0))),""))</f>
        <v/>
      </c>
      <c r="M58" s="20">
        <f>IF(A58="","",COUNTIF('Contact Log'!$B$5:INDEX('Contact Log'!$B:$B,104),A58))</f>
        <v/>
      </c>
      <c r="N58" s="15" t="n"/>
      <c r="O58" s="20">
        <f>IF(A58="","",IF(NOT(ISNUMBER(B58)),"",IF(OR(K58=Assumptions!$H$4,K58=Assumptions!$H$5,K58=Assumptions!$H$6),MAX(0,TODAY()-B58),"")))</f>
        <v/>
      </c>
      <c r="P58" s="20">
        <f>IF(OR(A58="",NOT(ISNUMBER(O58))),"",IF(OR(K58=Assumptions!$H$4,K58=Assumptions!$H$5,K58=Assumptions!$H$6),MIN(O58,Assumptions!$B$6)+IFERROR(VLOOKUP(E58,Assumptions!$D$4:$E$8,2,FALSE),0)+IFERROR(VLOOKUP(G58,Assumptions!$F$4:$G$7,2,FALSE),0)+IF(AND(ISNUMBER(F58),F58&gt;=TODAY(),F58&lt;=TODAY()+Assumptions!$B$4),Assumptions!$B$7,0)+IF(AND(M58=0,O58&gt;=Assumptions!$B$5),Assumptions!$B$8,0)+IF(AND(ISNUMBER(N58),N58&lt;TODAY()),Assumptions!$B$9,0),""))</f>
        <v/>
      </c>
      <c r="Q58" s="8">
        <f>IF(P58="","",IF(P58&gt;=Assumptions!$B$10,"High",IF(P58&gt;=Assumptions!$B$11,"Medium","Routine")))</f>
        <v/>
      </c>
      <c r="R58" s="21">
        <f>IF(A58="","",IF(COUNTIF($A$5:$A$104,A58)&gt;1,"Check: duplicate request ID",IF(NOT(OR(K58=Assumptions!$H$4,K58=Assumptions!$H$5,K58=Assumptions!$H$6)),"",IF(AND(ISNUMBER(F58),F58&lt;TODAY()),"Check: preferred date passed",IF(AND(ISNUMBER(N58),N58&lt;=TODAY()),"Check: follow-up due",IF(AND(M58=0,ISNUMBER(O58),O58&gt;=Assumptions!$B$5),"Check: no contact attempt",""))))))</f>
        <v/>
      </c>
      <c r="S58" s="14" t="n"/>
    </row>
    <row r="59">
      <c r="A59" s="14" t="n"/>
      <c r="B59" s="15" t="n"/>
      <c r="C59" s="14" t="n"/>
      <c r="D59" s="14" t="n"/>
      <c r="E59" s="14" t="n"/>
      <c r="F59" s="15" t="n"/>
      <c r="G59" s="14" t="n"/>
      <c r="H59" s="14" t="n"/>
      <c r="I59" s="14" t="n"/>
      <c r="J59" s="14" t="n"/>
      <c r="K59" s="14" t="n"/>
      <c r="L59" s="16">
        <f>IF(A59="","",IFERROR(IF(COUNTIF('Contact Log'!$B$5:INDEX('Contact Log'!$B:$B,104),A59)=0,"",MAX(INDEX(('Contact Log'!$B$5:INDEX('Contact Log'!$B:$B,104)=A59)*('Contact Log'!$C$5:INDEX('Contact Log'!$C:$C,104)),0))),""))</f>
        <v/>
      </c>
      <c r="M59" s="17">
        <f>IF(A59="","",COUNTIF('Contact Log'!$B$5:INDEX('Contact Log'!$B:$B,104),A59))</f>
        <v/>
      </c>
      <c r="N59" s="15" t="n"/>
      <c r="O59" s="17">
        <f>IF(A59="","",IF(NOT(ISNUMBER(B59)),"",IF(OR(K59=Assumptions!$H$4,K59=Assumptions!$H$5,K59=Assumptions!$H$6),MAX(0,TODAY()-B59),"")))</f>
        <v/>
      </c>
      <c r="P59" s="17">
        <f>IF(OR(A59="",NOT(ISNUMBER(O59))),"",IF(OR(K59=Assumptions!$H$4,K59=Assumptions!$H$5,K59=Assumptions!$H$6),MIN(O59,Assumptions!$B$6)+IFERROR(VLOOKUP(E59,Assumptions!$D$4:$E$8,2,FALSE),0)+IFERROR(VLOOKUP(G59,Assumptions!$F$4:$G$7,2,FALSE),0)+IF(AND(ISNUMBER(F59),F59&gt;=TODAY(),F59&lt;=TODAY()+Assumptions!$B$4),Assumptions!$B$7,0)+IF(AND(M59=0,O59&gt;=Assumptions!$B$5),Assumptions!$B$8,0)+IF(AND(ISNUMBER(N59),N59&lt;TODAY()),Assumptions!$B$9,0),""))</f>
        <v/>
      </c>
      <c r="Q59" s="11">
        <f>IF(P59="","",IF(P59&gt;=Assumptions!$B$10,"High",IF(P59&gt;=Assumptions!$B$11,"Medium","Routine")))</f>
        <v/>
      </c>
      <c r="R59" s="18">
        <f>IF(A59="","",IF(COUNTIF($A$5:$A$104,A59)&gt;1,"Check: duplicate request ID",IF(NOT(OR(K59=Assumptions!$H$4,K59=Assumptions!$H$5,K59=Assumptions!$H$6)),"",IF(AND(ISNUMBER(F59),F59&lt;TODAY()),"Check: preferred date passed",IF(AND(ISNUMBER(N59),N59&lt;=TODAY()),"Check: follow-up due",IF(AND(M59=0,ISNUMBER(O59),O59&gt;=Assumptions!$B$5),"Check: no contact attempt",""))))))</f>
        <v/>
      </c>
      <c r="S59" s="14" t="n"/>
    </row>
    <row r="60">
      <c r="A60" s="14" t="n"/>
      <c r="B60" s="15" t="n"/>
      <c r="C60" s="14" t="n"/>
      <c r="D60" s="14" t="n"/>
      <c r="E60" s="14" t="n"/>
      <c r="F60" s="15" t="n"/>
      <c r="G60" s="14" t="n"/>
      <c r="H60" s="14" t="n"/>
      <c r="I60" s="14" t="n"/>
      <c r="J60" s="14" t="n"/>
      <c r="K60" s="14" t="n"/>
      <c r="L60" s="19">
        <f>IF(A60="","",IFERROR(IF(COUNTIF('Contact Log'!$B$5:INDEX('Contact Log'!$B:$B,104),A60)=0,"",MAX(INDEX(('Contact Log'!$B$5:INDEX('Contact Log'!$B:$B,104)=A60)*('Contact Log'!$C$5:INDEX('Contact Log'!$C:$C,104)),0))),""))</f>
        <v/>
      </c>
      <c r="M60" s="20">
        <f>IF(A60="","",COUNTIF('Contact Log'!$B$5:INDEX('Contact Log'!$B:$B,104),A60))</f>
        <v/>
      </c>
      <c r="N60" s="15" t="n"/>
      <c r="O60" s="20">
        <f>IF(A60="","",IF(NOT(ISNUMBER(B60)),"",IF(OR(K60=Assumptions!$H$4,K60=Assumptions!$H$5,K60=Assumptions!$H$6),MAX(0,TODAY()-B60),"")))</f>
        <v/>
      </c>
      <c r="P60" s="20">
        <f>IF(OR(A60="",NOT(ISNUMBER(O60))),"",IF(OR(K60=Assumptions!$H$4,K60=Assumptions!$H$5,K60=Assumptions!$H$6),MIN(O60,Assumptions!$B$6)+IFERROR(VLOOKUP(E60,Assumptions!$D$4:$E$8,2,FALSE),0)+IFERROR(VLOOKUP(G60,Assumptions!$F$4:$G$7,2,FALSE),0)+IF(AND(ISNUMBER(F60),F60&gt;=TODAY(),F60&lt;=TODAY()+Assumptions!$B$4),Assumptions!$B$7,0)+IF(AND(M60=0,O60&gt;=Assumptions!$B$5),Assumptions!$B$8,0)+IF(AND(ISNUMBER(N60),N60&lt;TODAY()),Assumptions!$B$9,0),""))</f>
        <v/>
      </c>
      <c r="Q60" s="8">
        <f>IF(P60="","",IF(P60&gt;=Assumptions!$B$10,"High",IF(P60&gt;=Assumptions!$B$11,"Medium","Routine")))</f>
        <v/>
      </c>
      <c r="R60" s="21">
        <f>IF(A60="","",IF(COUNTIF($A$5:$A$104,A60)&gt;1,"Check: duplicate request ID",IF(NOT(OR(K60=Assumptions!$H$4,K60=Assumptions!$H$5,K60=Assumptions!$H$6)),"",IF(AND(ISNUMBER(F60),F60&lt;TODAY()),"Check: preferred date passed",IF(AND(ISNUMBER(N60),N60&lt;=TODAY()),"Check: follow-up due",IF(AND(M60=0,ISNUMBER(O60),O60&gt;=Assumptions!$B$5),"Check: no contact attempt",""))))))</f>
        <v/>
      </c>
      <c r="S60" s="14" t="n"/>
    </row>
    <row r="61">
      <c r="A61" s="14" t="n"/>
      <c r="B61" s="15" t="n"/>
      <c r="C61" s="14" t="n"/>
      <c r="D61" s="14" t="n"/>
      <c r="E61" s="14" t="n"/>
      <c r="F61" s="15" t="n"/>
      <c r="G61" s="14" t="n"/>
      <c r="H61" s="14" t="n"/>
      <c r="I61" s="14" t="n"/>
      <c r="J61" s="14" t="n"/>
      <c r="K61" s="14" t="n"/>
      <c r="L61" s="16">
        <f>IF(A61="","",IFERROR(IF(COUNTIF('Contact Log'!$B$5:INDEX('Contact Log'!$B:$B,104),A61)=0,"",MAX(INDEX(('Contact Log'!$B$5:INDEX('Contact Log'!$B:$B,104)=A61)*('Contact Log'!$C$5:INDEX('Contact Log'!$C:$C,104)),0))),""))</f>
        <v/>
      </c>
      <c r="M61" s="17">
        <f>IF(A61="","",COUNTIF('Contact Log'!$B$5:INDEX('Contact Log'!$B:$B,104),A61))</f>
        <v/>
      </c>
      <c r="N61" s="15" t="n"/>
      <c r="O61" s="17">
        <f>IF(A61="","",IF(NOT(ISNUMBER(B61)),"",IF(OR(K61=Assumptions!$H$4,K61=Assumptions!$H$5,K61=Assumptions!$H$6),MAX(0,TODAY()-B61),"")))</f>
        <v/>
      </c>
      <c r="P61" s="17">
        <f>IF(OR(A61="",NOT(ISNUMBER(O61))),"",IF(OR(K61=Assumptions!$H$4,K61=Assumptions!$H$5,K61=Assumptions!$H$6),MIN(O61,Assumptions!$B$6)+IFERROR(VLOOKUP(E61,Assumptions!$D$4:$E$8,2,FALSE),0)+IFERROR(VLOOKUP(G61,Assumptions!$F$4:$G$7,2,FALSE),0)+IF(AND(ISNUMBER(F61),F61&gt;=TODAY(),F61&lt;=TODAY()+Assumptions!$B$4),Assumptions!$B$7,0)+IF(AND(M61=0,O61&gt;=Assumptions!$B$5),Assumptions!$B$8,0)+IF(AND(ISNUMBER(N61),N61&lt;TODAY()),Assumptions!$B$9,0),""))</f>
        <v/>
      </c>
      <c r="Q61" s="11">
        <f>IF(P61="","",IF(P61&gt;=Assumptions!$B$10,"High",IF(P61&gt;=Assumptions!$B$11,"Medium","Routine")))</f>
        <v/>
      </c>
      <c r="R61" s="18">
        <f>IF(A61="","",IF(COUNTIF($A$5:$A$104,A61)&gt;1,"Check: duplicate request ID",IF(NOT(OR(K61=Assumptions!$H$4,K61=Assumptions!$H$5,K61=Assumptions!$H$6)),"",IF(AND(ISNUMBER(F61),F61&lt;TODAY()),"Check: preferred date passed",IF(AND(ISNUMBER(N61),N61&lt;=TODAY()),"Check: follow-up due",IF(AND(M61=0,ISNUMBER(O61),O61&gt;=Assumptions!$B$5),"Check: no contact attempt",""))))))</f>
        <v/>
      </c>
      <c r="S61" s="14" t="n"/>
    </row>
    <row r="62">
      <c r="A62" s="14" t="n"/>
      <c r="B62" s="15" t="n"/>
      <c r="C62" s="14" t="n"/>
      <c r="D62" s="14" t="n"/>
      <c r="E62" s="14" t="n"/>
      <c r="F62" s="15" t="n"/>
      <c r="G62" s="14" t="n"/>
      <c r="H62" s="14" t="n"/>
      <c r="I62" s="14" t="n"/>
      <c r="J62" s="14" t="n"/>
      <c r="K62" s="14" t="n"/>
      <c r="L62" s="19">
        <f>IF(A62="","",IFERROR(IF(COUNTIF('Contact Log'!$B$5:INDEX('Contact Log'!$B:$B,104),A62)=0,"",MAX(INDEX(('Contact Log'!$B$5:INDEX('Contact Log'!$B:$B,104)=A62)*('Contact Log'!$C$5:INDEX('Contact Log'!$C:$C,104)),0))),""))</f>
        <v/>
      </c>
      <c r="M62" s="20">
        <f>IF(A62="","",COUNTIF('Contact Log'!$B$5:INDEX('Contact Log'!$B:$B,104),A62))</f>
        <v/>
      </c>
      <c r="N62" s="15" t="n"/>
      <c r="O62" s="20">
        <f>IF(A62="","",IF(NOT(ISNUMBER(B62)),"",IF(OR(K62=Assumptions!$H$4,K62=Assumptions!$H$5,K62=Assumptions!$H$6),MAX(0,TODAY()-B62),"")))</f>
        <v/>
      </c>
      <c r="P62" s="20">
        <f>IF(OR(A62="",NOT(ISNUMBER(O62))),"",IF(OR(K62=Assumptions!$H$4,K62=Assumptions!$H$5,K62=Assumptions!$H$6),MIN(O62,Assumptions!$B$6)+IFERROR(VLOOKUP(E62,Assumptions!$D$4:$E$8,2,FALSE),0)+IFERROR(VLOOKUP(G62,Assumptions!$F$4:$G$7,2,FALSE),0)+IF(AND(ISNUMBER(F62),F62&gt;=TODAY(),F62&lt;=TODAY()+Assumptions!$B$4),Assumptions!$B$7,0)+IF(AND(M62=0,O62&gt;=Assumptions!$B$5),Assumptions!$B$8,0)+IF(AND(ISNUMBER(N62),N62&lt;TODAY()),Assumptions!$B$9,0),""))</f>
        <v/>
      </c>
      <c r="Q62" s="8">
        <f>IF(P62="","",IF(P62&gt;=Assumptions!$B$10,"High",IF(P62&gt;=Assumptions!$B$11,"Medium","Routine")))</f>
        <v/>
      </c>
      <c r="R62" s="21">
        <f>IF(A62="","",IF(COUNTIF($A$5:$A$104,A62)&gt;1,"Check: duplicate request ID",IF(NOT(OR(K62=Assumptions!$H$4,K62=Assumptions!$H$5,K62=Assumptions!$H$6)),"",IF(AND(ISNUMBER(F62),F62&lt;TODAY()),"Check: preferred date passed",IF(AND(ISNUMBER(N62),N62&lt;=TODAY()),"Check: follow-up due",IF(AND(M62=0,ISNUMBER(O62),O62&gt;=Assumptions!$B$5),"Check: no contact attempt",""))))))</f>
        <v/>
      </c>
      <c r="S62" s="14" t="n"/>
    </row>
    <row r="63">
      <c r="A63" s="14" t="n"/>
      <c r="B63" s="15" t="n"/>
      <c r="C63" s="14" t="n"/>
      <c r="D63" s="14" t="n"/>
      <c r="E63" s="14" t="n"/>
      <c r="F63" s="15" t="n"/>
      <c r="G63" s="14" t="n"/>
      <c r="H63" s="14" t="n"/>
      <c r="I63" s="14" t="n"/>
      <c r="J63" s="14" t="n"/>
      <c r="K63" s="14" t="n"/>
      <c r="L63" s="16">
        <f>IF(A63="","",IFERROR(IF(COUNTIF('Contact Log'!$B$5:INDEX('Contact Log'!$B:$B,104),A63)=0,"",MAX(INDEX(('Contact Log'!$B$5:INDEX('Contact Log'!$B:$B,104)=A63)*('Contact Log'!$C$5:INDEX('Contact Log'!$C:$C,104)),0))),""))</f>
        <v/>
      </c>
      <c r="M63" s="17">
        <f>IF(A63="","",COUNTIF('Contact Log'!$B$5:INDEX('Contact Log'!$B:$B,104),A63))</f>
        <v/>
      </c>
      <c r="N63" s="15" t="n"/>
      <c r="O63" s="17">
        <f>IF(A63="","",IF(NOT(ISNUMBER(B63)),"",IF(OR(K63=Assumptions!$H$4,K63=Assumptions!$H$5,K63=Assumptions!$H$6),MAX(0,TODAY()-B63),"")))</f>
        <v/>
      </c>
      <c r="P63" s="17">
        <f>IF(OR(A63="",NOT(ISNUMBER(O63))),"",IF(OR(K63=Assumptions!$H$4,K63=Assumptions!$H$5,K63=Assumptions!$H$6),MIN(O63,Assumptions!$B$6)+IFERROR(VLOOKUP(E63,Assumptions!$D$4:$E$8,2,FALSE),0)+IFERROR(VLOOKUP(G63,Assumptions!$F$4:$G$7,2,FALSE),0)+IF(AND(ISNUMBER(F63),F63&gt;=TODAY(),F63&lt;=TODAY()+Assumptions!$B$4),Assumptions!$B$7,0)+IF(AND(M63=0,O63&gt;=Assumptions!$B$5),Assumptions!$B$8,0)+IF(AND(ISNUMBER(N63),N63&lt;TODAY()),Assumptions!$B$9,0),""))</f>
        <v/>
      </c>
      <c r="Q63" s="11">
        <f>IF(P63="","",IF(P63&gt;=Assumptions!$B$10,"High",IF(P63&gt;=Assumptions!$B$11,"Medium","Routine")))</f>
        <v/>
      </c>
      <c r="R63" s="18">
        <f>IF(A63="","",IF(COUNTIF($A$5:$A$104,A63)&gt;1,"Check: duplicate request ID",IF(NOT(OR(K63=Assumptions!$H$4,K63=Assumptions!$H$5,K63=Assumptions!$H$6)),"",IF(AND(ISNUMBER(F63),F63&lt;TODAY()),"Check: preferred date passed",IF(AND(ISNUMBER(N63),N63&lt;=TODAY()),"Check: follow-up due",IF(AND(M63=0,ISNUMBER(O63),O63&gt;=Assumptions!$B$5),"Check: no contact attempt",""))))))</f>
        <v/>
      </c>
      <c r="S63" s="14" t="n"/>
    </row>
    <row r="64">
      <c r="A64" s="14" t="n"/>
      <c r="B64" s="15" t="n"/>
      <c r="C64" s="14" t="n"/>
      <c r="D64" s="14" t="n"/>
      <c r="E64" s="14" t="n"/>
      <c r="F64" s="15" t="n"/>
      <c r="G64" s="14" t="n"/>
      <c r="H64" s="14" t="n"/>
      <c r="I64" s="14" t="n"/>
      <c r="J64" s="14" t="n"/>
      <c r="K64" s="14" t="n"/>
      <c r="L64" s="19">
        <f>IF(A64="","",IFERROR(IF(COUNTIF('Contact Log'!$B$5:INDEX('Contact Log'!$B:$B,104),A64)=0,"",MAX(INDEX(('Contact Log'!$B$5:INDEX('Contact Log'!$B:$B,104)=A64)*('Contact Log'!$C$5:INDEX('Contact Log'!$C:$C,104)),0))),""))</f>
        <v/>
      </c>
      <c r="M64" s="20">
        <f>IF(A64="","",COUNTIF('Contact Log'!$B$5:INDEX('Contact Log'!$B:$B,104),A64))</f>
        <v/>
      </c>
      <c r="N64" s="15" t="n"/>
      <c r="O64" s="20">
        <f>IF(A64="","",IF(NOT(ISNUMBER(B64)),"",IF(OR(K64=Assumptions!$H$4,K64=Assumptions!$H$5,K64=Assumptions!$H$6),MAX(0,TODAY()-B64),"")))</f>
        <v/>
      </c>
      <c r="P64" s="20">
        <f>IF(OR(A64="",NOT(ISNUMBER(O64))),"",IF(OR(K64=Assumptions!$H$4,K64=Assumptions!$H$5,K64=Assumptions!$H$6),MIN(O64,Assumptions!$B$6)+IFERROR(VLOOKUP(E64,Assumptions!$D$4:$E$8,2,FALSE),0)+IFERROR(VLOOKUP(G64,Assumptions!$F$4:$G$7,2,FALSE),0)+IF(AND(ISNUMBER(F64),F64&gt;=TODAY(),F64&lt;=TODAY()+Assumptions!$B$4),Assumptions!$B$7,0)+IF(AND(M64=0,O64&gt;=Assumptions!$B$5),Assumptions!$B$8,0)+IF(AND(ISNUMBER(N64),N64&lt;TODAY()),Assumptions!$B$9,0),""))</f>
        <v/>
      </c>
      <c r="Q64" s="8">
        <f>IF(P64="","",IF(P64&gt;=Assumptions!$B$10,"High",IF(P64&gt;=Assumptions!$B$11,"Medium","Routine")))</f>
        <v/>
      </c>
      <c r="R64" s="21">
        <f>IF(A64="","",IF(COUNTIF($A$5:$A$104,A64)&gt;1,"Check: duplicate request ID",IF(NOT(OR(K64=Assumptions!$H$4,K64=Assumptions!$H$5,K64=Assumptions!$H$6)),"",IF(AND(ISNUMBER(F64),F64&lt;TODAY()),"Check: preferred date passed",IF(AND(ISNUMBER(N64),N64&lt;=TODAY()),"Check: follow-up due",IF(AND(M64=0,ISNUMBER(O64),O64&gt;=Assumptions!$B$5),"Check: no contact attempt",""))))))</f>
        <v/>
      </c>
      <c r="S64" s="14" t="n"/>
    </row>
    <row r="65">
      <c r="A65" s="14" t="n"/>
      <c r="B65" s="15" t="n"/>
      <c r="C65" s="14" t="n"/>
      <c r="D65" s="14" t="n"/>
      <c r="E65" s="14" t="n"/>
      <c r="F65" s="15" t="n"/>
      <c r="G65" s="14" t="n"/>
      <c r="H65" s="14" t="n"/>
      <c r="I65" s="14" t="n"/>
      <c r="J65" s="14" t="n"/>
      <c r="K65" s="14" t="n"/>
      <c r="L65" s="16">
        <f>IF(A65="","",IFERROR(IF(COUNTIF('Contact Log'!$B$5:INDEX('Contact Log'!$B:$B,104),A65)=0,"",MAX(INDEX(('Contact Log'!$B$5:INDEX('Contact Log'!$B:$B,104)=A65)*('Contact Log'!$C$5:INDEX('Contact Log'!$C:$C,104)),0))),""))</f>
        <v/>
      </c>
      <c r="M65" s="17">
        <f>IF(A65="","",COUNTIF('Contact Log'!$B$5:INDEX('Contact Log'!$B:$B,104),A65))</f>
        <v/>
      </c>
      <c r="N65" s="15" t="n"/>
      <c r="O65" s="17">
        <f>IF(A65="","",IF(NOT(ISNUMBER(B65)),"",IF(OR(K65=Assumptions!$H$4,K65=Assumptions!$H$5,K65=Assumptions!$H$6),MAX(0,TODAY()-B65),"")))</f>
        <v/>
      </c>
      <c r="P65" s="17">
        <f>IF(OR(A65="",NOT(ISNUMBER(O65))),"",IF(OR(K65=Assumptions!$H$4,K65=Assumptions!$H$5,K65=Assumptions!$H$6),MIN(O65,Assumptions!$B$6)+IFERROR(VLOOKUP(E65,Assumptions!$D$4:$E$8,2,FALSE),0)+IFERROR(VLOOKUP(G65,Assumptions!$F$4:$G$7,2,FALSE),0)+IF(AND(ISNUMBER(F65),F65&gt;=TODAY(),F65&lt;=TODAY()+Assumptions!$B$4),Assumptions!$B$7,0)+IF(AND(M65=0,O65&gt;=Assumptions!$B$5),Assumptions!$B$8,0)+IF(AND(ISNUMBER(N65),N65&lt;TODAY()),Assumptions!$B$9,0),""))</f>
        <v/>
      </c>
      <c r="Q65" s="11">
        <f>IF(P65="","",IF(P65&gt;=Assumptions!$B$10,"High",IF(P65&gt;=Assumptions!$B$11,"Medium","Routine")))</f>
        <v/>
      </c>
      <c r="R65" s="18">
        <f>IF(A65="","",IF(COUNTIF($A$5:$A$104,A65)&gt;1,"Check: duplicate request ID",IF(NOT(OR(K65=Assumptions!$H$4,K65=Assumptions!$H$5,K65=Assumptions!$H$6)),"",IF(AND(ISNUMBER(F65),F65&lt;TODAY()),"Check: preferred date passed",IF(AND(ISNUMBER(N65),N65&lt;=TODAY()),"Check: follow-up due",IF(AND(M65=0,ISNUMBER(O65),O65&gt;=Assumptions!$B$5),"Check: no contact attempt",""))))))</f>
        <v/>
      </c>
      <c r="S65" s="14" t="n"/>
    </row>
    <row r="66">
      <c r="A66" s="14" t="n"/>
      <c r="B66" s="15" t="n"/>
      <c r="C66" s="14" t="n"/>
      <c r="D66" s="14" t="n"/>
      <c r="E66" s="14" t="n"/>
      <c r="F66" s="15" t="n"/>
      <c r="G66" s="14" t="n"/>
      <c r="H66" s="14" t="n"/>
      <c r="I66" s="14" t="n"/>
      <c r="J66" s="14" t="n"/>
      <c r="K66" s="14" t="n"/>
      <c r="L66" s="19">
        <f>IF(A66="","",IFERROR(IF(COUNTIF('Contact Log'!$B$5:INDEX('Contact Log'!$B:$B,104),A66)=0,"",MAX(INDEX(('Contact Log'!$B$5:INDEX('Contact Log'!$B:$B,104)=A66)*('Contact Log'!$C$5:INDEX('Contact Log'!$C:$C,104)),0))),""))</f>
        <v/>
      </c>
      <c r="M66" s="20">
        <f>IF(A66="","",COUNTIF('Contact Log'!$B$5:INDEX('Contact Log'!$B:$B,104),A66))</f>
        <v/>
      </c>
      <c r="N66" s="15" t="n"/>
      <c r="O66" s="20">
        <f>IF(A66="","",IF(NOT(ISNUMBER(B66)),"",IF(OR(K66=Assumptions!$H$4,K66=Assumptions!$H$5,K66=Assumptions!$H$6),MAX(0,TODAY()-B66),"")))</f>
        <v/>
      </c>
      <c r="P66" s="20">
        <f>IF(OR(A66="",NOT(ISNUMBER(O66))),"",IF(OR(K66=Assumptions!$H$4,K66=Assumptions!$H$5,K66=Assumptions!$H$6),MIN(O66,Assumptions!$B$6)+IFERROR(VLOOKUP(E66,Assumptions!$D$4:$E$8,2,FALSE),0)+IFERROR(VLOOKUP(G66,Assumptions!$F$4:$G$7,2,FALSE),0)+IF(AND(ISNUMBER(F66),F66&gt;=TODAY(),F66&lt;=TODAY()+Assumptions!$B$4),Assumptions!$B$7,0)+IF(AND(M66=0,O66&gt;=Assumptions!$B$5),Assumptions!$B$8,0)+IF(AND(ISNUMBER(N66),N66&lt;TODAY()),Assumptions!$B$9,0),""))</f>
        <v/>
      </c>
      <c r="Q66" s="8">
        <f>IF(P66="","",IF(P66&gt;=Assumptions!$B$10,"High",IF(P66&gt;=Assumptions!$B$11,"Medium","Routine")))</f>
        <v/>
      </c>
      <c r="R66" s="21">
        <f>IF(A66="","",IF(COUNTIF($A$5:$A$104,A66)&gt;1,"Check: duplicate request ID",IF(NOT(OR(K66=Assumptions!$H$4,K66=Assumptions!$H$5,K66=Assumptions!$H$6)),"",IF(AND(ISNUMBER(F66),F66&lt;TODAY()),"Check: preferred date passed",IF(AND(ISNUMBER(N66),N66&lt;=TODAY()),"Check: follow-up due",IF(AND(M66=0,ISNUMBER(O66),O66&gt;=Assumptions!$B$5),"Check: no contact attempt",""))))))</f>
        <v/>
      </c>
      <c r="S66" s="14" t="n"/>
    </row>
    <row r="67">
      <c r="A67" s="14" t="n"/>
      <c r="B67" s="15" t="n"/>
      <c r="C67" s="14" t="n"/>
      <c r="D67" s="14" t="n"/>
      <c r="E67" s="14" t="n"/>
      <c r="F67" s="15" t="n"/>
      <c r="G67" s="14" t="n"/>
      <c r="H67" s="14" t="n"/>
      <c r="I67" s="14" t="n"/>
      <c r="J67" s="14" t="n"/>
      <c r="K67" s="14" t="n"/>
      <c r="L67" s="16">
        <f>IF(A67="","",IFERROR(IF(COUNTIF('Contact Log'!$B$5:INDEX('Contact Log'!$B:$B,104),A67)=0,"",MAX(INDEX(('Contact Log'!$B$5:INDEX('Contact Log'!$B:$B,104)=A67)*('Contact Log'!$C$5:INDEX('Contact Log'!$C:$C,104)),0))),""))</f>
        <v/>
      </c>
      <c r="M67" s="17">
        <f>IF(A67="","",COUNTIF('Contact Log'!$B$5:INDEX('Contact Log'!$B:$B,104),A67))</f>
        <v/>
      </c>
      <c r="N67" s="15" t="n"/>
      <c r="O67" s="17">
        <f>IF(A67="","",IF(NOT(ISNUMBER(B67)),"",IF(OR(K67=Assumptions!$H$4,K67=Assumptions!$H$5,K67=Assumptions!$H$6),MAX(0,TODAY()-B67),"")))</f>
        <v/>
      </c>
      <c r="P67" s="17">
        <f>IF(OR(A67="",NOT(ISNUMBER(O67))),"",IF(OR(K67=Assumptions!$H$4,K67=Assumptions!$H$5,K67=Assumptions!$H$6),MIN(O67,Assumptions!$B$6)+IFERROR(VLOOKUP(E67,Assumptions!$D$4:$E$8,2,FALSE),0)+IFERROR(VLOOKUP(G67,Assumptions!$F$4:$G$7,2,FALSE),0)+IF(AND(ISNUMBER(F67),F67&gt;=TODAY(),F67&lt;=TODAY()+Assumptions!$B$4),Assumptions!$B$7,0)+IF(AND(M67=0,O67&gt;=Assumptions!$B$5),Assumptions!$B$8,0)+IF(AND(ISNUMBER(N67),N67&lt;TODAY()),Assumptions!$B$9,0),""))</f>
        <v/>
      </c>
      <c r="Q67" s="11">
        <f>IF(P67="","",IF(P67&gt;=Assumptions!$B$10,"High",IF(P67&gt;=Assumptions!$B$11,"Medium","Routine")))</f>
        <v/>
      </c>
      <c r="R67" s="18">
        <f>IF(A67="","",IF(COUNTIF($A$5:$A$104,A67)&gt;1,"Check: duplicate request ID",IF(NOT(OR(K67=Assumptions!$H$4,K67=Assumptions!$H$5,K67=Assumptions!$H$6)),"",IF(AND(ISNUMBER(F67),F67&lt;TODAY()),"Check: preferred date passed",IF(AND(ISNUMBER(N67),N67&lt;=TODAY()),"Check: follow-up due",IF(AND(M67=0,ISNUMBER(O67),O67&gt;=Assumptions!$B$5),"Check: no contact attempt",""))))))</f>
        <v/>
      </c>
      <c r="S67" s="14" t="n"/>
    </row>
    <row r="68">
      <c r="A68" s="14" t="n"/>
      <c r="B68" s="15" t="n"/>
      <c r="C68" s="14" t="n"/>
      <c r="D68" s="14" t="n"/>
      <c r="E68" s="14" t="n"/>
      <c r="F68" s="15" t="n"/>
      <c r="G68" s="14" t="n"/>
      <c r="H68" s="14" t="n"/>
      <c r="I68" s="14" t="n"/>
      <c r="J68" s="14" t="n"/>
      <c r="K68" s="14" t="n"/>
      <c r="L68" s="19">
        <f>IF(A68="","",IFERROR(IF(COUNTIF('Contact Log'!$B$5:INDEX('Contact Log'!$B:$B,104),A68)=0,"",MAX(INDEX(('Contact Log'!$B$5:INDEX('Contact Log'!$B:$B,104)=A68)*('Contact Log'!$C$5:INDEX('Contact Log'!$C:$C,104)),0))),""))</f>
        <v/>
      </c>
      <c r="M68" s="20">
        <f>IF(A68="","",COUNTIF('Contact Log'!$B$5:INDEX('Contact Log'!$B:$B,104),A68))</f>
        <v/>
      </c>
      <c r="N68" s="15" t="n"/>
      <c r="O68" s="20">
        <f>IF(A68="","",IF(NOT(ISNUMBER(B68)),"",IF(OR(K68=Assumptions!$H$4,K68=Assumptions!$H$5,K68=Assumptions!$H$6),MAX(0,TODAY()-B68),"")))</f>
        <v/>
      </c>
      <c r="P68" s="20">
        <f>IF(OR(A68="",NOT(ISNUMBER(O68))),"",IF(OR(K68=Assumptions!$H$4,K68=Assumptions!$H$5,K68=Assumptions!$H$6),MIN(O68,Assumptions!$B$6)+IFERROR(VLOOKUP(E68,Assumptions!$D$4:$E$8,2,FALSE),0)+IFERROR(VLOOKUP(G68,Assumptions!$F$4:$G$7,2,FALSE),0)+IF(AND(ISNUMBER(F68),F68&gt;=TODAY(),F68&lt;=TODAY()+Assumptions!$B$4),Assumptions!$B$7,0)+IF(AND(M68=0,O68&gt;=Assumptions!$B$5),Assumptions!$B$8,0)+IF(AND(ISNUMBER(N68),N68&lt;TODAY()),Assumptions!$B$9,0),""))</f>
        <v/>
      </c>
      <c r="Q68" s="8">
        <f>IF(P68="","",IF(P68&gt;=Assumptions!$B$10,"High",IF(P68&gt;=Assumptions!$B$11,"Medium","Routine")))</f>
        <v/>
      </c>
      <c r="R68" s="21">
        <f>IF(A68="","",IF(COUNTIF($A$5:$A$104,A68)&gt;1,"Check: duplicate request ID",IF(NOT(OR(K68=Assumptions!$H$4,K68=Assumptions!$H$5,K68=Assumptions!$H$6)),"",IF(AND(ISNUMBER(F68),F68&lt;TODAY()),"Check: preferred date passed",IF(AND(ISNUMBER(N68),N68&lt;=TODAY()),"Check: follow-up due",IF(AND(M68=0,ISNUMBER(O68),O68&gt;=Assumptions!$B$5),"Check: no contact attempt",""))))))</f>
        <v/>
      </c>
      <c r="S68" s="14" t="n"/>
    </row>
    <row r="69">
      <c r="A69" s="14" t="n"/>
      <c r="B69" s="15" t="n"/>
      <c r="C69" s="14" t="n"/>
      <c r="D69" s="14" t="n"/>
      <c r="E69" s="14" t="n"/>
      <c r="F69" s="15" t="n"/>
      <c r="G69" s="14" t="n"/>
      <c r="H69" s="14" t="n"/>
      <c r="I69" s="14" t="n"/>
      <c r="J69" s="14" t="n"/>
      <c r="K69" s="14" t="n"/>
      <c r="L69" s="16">
        <f>IF(A69="","",IFERROR(IF(COUNTIF('Contact Log'!$B$5:INDEX('Contact Log'!$B:$B,104),A69)=0,"",MAX(INDEX(('Contact Log'!$B$5:INDEX('Contact Log'!$B:$B,104)=A69)*('Contact Log'!$C$5:INDEX('Contact Log'!$C:$C,104)),0))),""))</f>
        <v/>
      </c>
      <c r="M69" s="17">
        <f>IF(A69="","",COUNTIF('Contact Log'!$B$5:INDEX('Contact Log'!$B:$B,104),A69))</f>
        <v/>
      </c>
      <c r="N69" s="15" t="n"/>
      <c r="O69" s="17">
        <f>IF(A69="","",IF(NOT(ISNUMBER(B69)),"",IF(OR(K69=Assumptions!$H$4,K69=Assumptions!$H$5,K69=Assumptions!$H$6),MAX(0,TODAY()-B69),"")))</f>
        <v/>
      </c>
      <c r="P69" s="17">
        <f>IF(OR(A69="",NOT(ISNUMBER(O69))),"",IF(OR(K69=Assumptions!$H$4,K69=Assumptions!$H$5,K69=Assumptions!$H$6),MIN(O69,Assumptions!$B$6)+IFERROR(VLOOKUP(E69,Assumptions!$D$4:$E$8,2,FALSE),0)+IFERROR(VLOOKUP(G69,Assumptions!$F$4:$G$7,2,FALSE),0)+IF(AND(ISNUMBER(F69),F69&gt;=TODAY(),F69&lt;=TODAY()+Assumptions!$B$4),Assumptions!$B$7,0)+IF(AND(M69=0,O69&gt;=Assumptions!$B$5),Assumptions!$B$8,0)+IF(AND(ISNUMBER(N69),N69&lt;TODAY()),Assumptions!$B$9,0),""))</f>
        <v/>
      </c>
      <c r="Q69" s="11">
        <f>IF(P69="","",IF(P69&gt;=Assumptions!$B$10,"High",IF(P69&gt;=Assumptions!$B$11,"Medium","Routine")))</f>
        <v/>
      </c>
      <c r="R69" s="18">
        <f>IF(A69="","",IF(COUNTIF($A$5:$A$104,A69)&gt;1,"Check: duplicate request ID",IF(NOT(OR(K69=Assumptions!$H$4,K69=Assumptions!$H$5,K69=Assumptions!$H$6)),"",IF(AND(ISNUMBER(F69),F69&lt;TODAY()),"Check: preferred date passed",IF(AND(ISNUMBER(N69),N69&lt;=TODAY()),"Check: follow-up due",IF(AND(M69=0,ISNUMBER(O69),O69&gt;=Assumptions!$B$5),"Check: no contact attempt",""))))))</f>
        <v/>
      </c>
      <c r="S69" s="14" t="n"/>
    </row>
    <row r="70">
      <c r="A70" s="14" t="n"/>
      <c r="B70" s="15" t="n"/>
      <c r="C70" s="14" t="n"/>
      <c r="D70" s="14" t="n"/>
      <c r="E70" s="14" t="n"/>
      <c r="F70" s="15" t="n"/>
      <c r="G70" s="14" t="n"/>
      <c r="H70" s="14" t="n"/>
      <c r="I70" s="14" t="n"/>
      <c r="J70" s="14" t="n"/>
      <c r="K70" s="14" t="n"/>
      <c r="L70" s="19">
        <f>IF(A70="","",IFERROR(IF(COUNTIF('Contact Log'!$B$5:INDEX('Contact Log'!$B:$B,104),A70)=0,"",MAX(INDEX(('Contact Log'!$B$5:INDEX('Contact Log'!$B:$B,104)=A70)*('Contact Log'!$C$5:INDEX('Contact Log'!$C:$C,104)),0))),""))</f>
        <v/>
      </c>
      <c r="M70" s="20">
        <f>IF(A70="","",COUNTIF('Contact Log'!$B$5:INDEX('Contact Log'!$B:$B,104),A70))</f>
        <v/>
      </c>
      <c r="N70" s="15" t="n"/>
      <c r="O70" s="20">
        <f>IF(A70="","",IF(NOT(ISNUMBER(B70)),"",IF(OR(K70=Assumptions!$H$4,K70=Assumptions!$H$5,K70=Assumptions!$H$6),MAX(0,TODAY()-B70),"")))</f>
        <v/>
      </c>
      <c r="P70" s="20">
        <f>IF(OR(A70="",NOT(ISNUMBER(O70))),"",IF(OR(K70=Assumptions!$H$4,K70=Assumptions!$H$5,K70=Assumptions!$H$6),MIN(O70,Assumptions!$B$6)+IFERROR(VLOOKUP(E70,Assumptions!$D$4:$E$8,2,FALSE),0)+IFERROR(VLOOKUP(G70,Assumptions!$F$4:$G$7,2,FALSE),0)+IF(AND(ISNUMBER(F70),F70&gt;=TODAY(),F70&lt;=TODAY()+Assumptions!$B$4),Assumptions!$B$7,0)+IF(AND(M70=0,O70&gt;=Assumptions!$B$5),Assumptions!$B$8,0)+IF(AND(ISNUMBER(N70),N70&lt;TODAY()),Assumptions!$B$9,0),""))</f>
        <v/>
      </c>
      <c r="Q70" s="8">
        <f>IF(P70="","",IF(P70&gt;=Assumptions!$B$10,"High",IF(P70&gt;=Assumptions!$B$11,"Medium","Routine")))</f>
        <v/>
      </c>
      <c r="R70" s="21">
        <f>IF(A70="","",IF(COUNTIF($A$5:$A$104,A70)&gt;1,"Check: duplicate request ID",IF(NOT(OR(K70=Assumptions!$H$4,K70=Assumptions!$H$5,K70=Assumptions!$H$6)),"",IF(AND(ISNUMBER(F70),F70&lt;TODAY()),"Check: preferred date passed",IF(AND(ISNUMBER(N70),N70&lt;=TODAY()),"Check: follow-up due",IF(AND(M70=0,ISNUMBER(O70),O70&gt;=Assumptions!$B$5),"Check: no contact attempt",""))))))</f>
        <v/>
      </c>
      <c r="S70" s="14" t="n"/>
    </row>
    <row r="71">
      <c r="A71" s="14" t="n"/>
      <c r="B71" s="15" t="n"/>
      <c r="C71" s="14" t="n"/>
      <c r="D71" s="14" t="n"/>
      <c r="E71" s="14" t="n"/>
      <c r="F71" s="15" t="n"/>
      <c r="G71" s="14" t="n"/>
      <c r="H71" s="14" t="n"/>
      <c r="I71" s="14" t="n"/>
      <c r="J71" s="14" t="n"/>
      <c r="K71" s="14" t="n"/>
      <c r="L71" s="16">
        <f>IF(A71="","",IFERROR(IF(COUNTIF('Contact Log'!$B$5:INDEX('Contact Log'!$B:$B,104),A71)=0,"",MAX(INDEX(('Contact Log'!$B$5:INDEX('Contact Log'!$B:$B,104)=A71)*('Contact Log'!$C$5:INDEX('Contact Log'!$C:$C,104)),0))),""))</f>
        <v/>
      </c>
      <c r="M71" s="17">
        <f>IF(A71="","",COUNTIF('Contact Log'!$B$5:INDEX('Contact Log'!$B:$B,104),A71))</f>
        <v/>
      </c>
      <c r="N71" s="15" t="n"/>
      <c r="O71" s="17">
        <f>IF(A71="","",IF(NOT(ISNUMBER(B71)),"",IF(OR(K71=Assumptions!$H$4,K71=Assumptions!$H$5,K71=Assumptions!$H$6),MAX(0,TODAY()-B71),"")))</f>
        <v/>
      </c>
      <c r="P71" s="17">
        <f>IF(OR(A71="",NOT(ISNUMBER(O71))),"",IF(OR(K71=Assumptions!$H$4,K71=Assumptions!$H$5,K71=Assumptions!$H$6),MIN(O71,Assumptions!$B$6)+IFERROR(VLOOKUP(E71,Assumptions!$D$4:$E$8,2,FALSE),0)+IFERROR(VLOOKUP(G71,Assumptions!$F$4:$G$7,2,FALSE),0)+IF(AND(ISNUMBER(F71),F71&gt;=TODAY(),F71&lt;=TODAY()+Assumptions!$B$4),Assumptions!$B$7,0)+IF(AND(M71=0,O71&gt;=Assumptions!$B$5),Assumptions!$B$8,0)+IF(AND(ISNUMBER(N71),N71&lt;TODAY()),Assumptions!$B$9,0),""))</f>
        <v/>
      </c>
      <c r="Q71" s="11">
        <f>IF(P71="","",IF(P71&gt;=Assumptions!$B$10,"High",IF(P71&gt;=Assumptions!$B$11,"Medium","Routine")))</f>
        <v/>
      </c>
      <c r="R71" s="18">
        <f>IF(A71="","",IF(COUNTIF($A$5:$A$104,A71)&gt;1,"Check: duplicate request ID",IF(NOT(OR(K71=Assumptions!$H$4,K71=Assumptions!$H$5,K71=Assumptions!$H$6)),"",IF(AND(ISNUMBER(F71),F71&lt;TODAY()),"Check: preferred date passed",IF(AND(ISNUMBER(N71),N71&lt;=TODAY()),"Check: follow-up due",IF(AND(M71=0,ISNUMBER(O71),O71&gt;=Assumptions!$B$5),"Check: no contact attempt",""))))))</f>
        <v/>
      </c>
      <c r="S71" s="14" t="n"/>
    </row>
    <row r="72">
      <c r="A72" s="14" t="n"/>
      <c r="B72" s="15" t="n"/>
      <c r="C72" s="14" t="n"/>
      <c r="D72" s="14" t="n"/>
      <c r="E72" s="14" t="n"/>
      <c r="F72" s="15" t="n"/>
      <c r="G72" s="14" t="n"/>
      <c r="H72" s="14" t="n"/>
      <c r="I72" s="14" t="n"/>
      <c r="J72" s="14" t="n"/>
      <c r="K72" s="14" t="n"/>
      <c r="L72" s="19">
        <f>IF(A72="","",IFERROR(IF(COUNTIF('Contact Log'!$B$5:INDEX('Contact Log'!$B:$B,104),A72)=0,"",MAX(INDEX(('Contact Log'!$B$5:INDEX('Contact Log'!$B:$B,104)=A72)*('Contact Log'!$C$5:INDEX('Contact Log'!$C:$C,104)),0))),""))</f>
        <v/>
      </c>
      <c r="M72" s="20">
        <f>IF(A72="","",COUNTIF('Contact Log'!$B$5:INDEX('Contact Log'!$B:$B,104),A72))</f>
        <v/>
      </c>
      <c r="N72" s="15" t="n"/>
      <c r="O72" s="20">
        <f>IF(A72="","",IF(NOT(ISNUMBER(B72)),"",IF(OR(K72=Assumptions!$H$4,K72=Assumptions!$H$5,K72=Assumptions!$H$6),MAX(0,TODAY()-B72),"")))</f>
        <v/>
      </c>
      <c r="P72" s="20">
        <f>IF(OR(A72="",NOT(ISNUMBER(O72))),"",IF(OR(K72=Assumptions!$H$4,K72=Assumptions!$H$5,K72=Assumptions!$H$6),MIN(O72,Assumptions!$B$6)+IFERROR(VLOOKUP(E72,Assumptions!$D$4:$E$8,2,FALSE),0)+IFERROR(VLOOKUP(G72,Assumptions!$F$4:$G$7,2,FALSE),0)+IF(AND(ISNUMBER(F72),F72&gt;=TODAY(),F72&lt;=TODAY()+Assumptions!$B$4),Assumptions!$B$7,0)+IF(AND(M72=0,O72&gt;=Assumptions!$B$5),Assumptions!$B$8,0)+IF(AND(ISNUMBER(N72),N72&lt;TODAY()),Assumptions!$B$9,0),""))</f>
        <v/>
      </c>
      <c r="Q72" s="8">
        <f>IF(P72="","",IF(P72&gt;=Assumptions!$B$10,"High",IF(P72&gt;=Assumptions!$B$11,"Medium","Routine")))</f>
        <v/>
      </c>
      <c r="R72" s="21">
        <f>IF(A72="","",IF(COUNTIF($A$5:$A$104,A72)&gt;1,"Check: duplicate request ID",IF(NOT(OR(K72=Assumptions!$H$4,K72=Assumptions!$H$5,K72=Assumptions!$H$6)),"",IF(AND(ISNUMBER(F72),F72&lt;TODAY()),"Check: preferred date passed",IF(AND(ISNUMBER(N72),N72&lt;=TODAY()),"Check: follow-up due",IF(AND(M72=0,ISNUMBER(O72),O72&gt;=Assumptions!$B$5),"Check: no contact attempt",""))))))</f>
        <v/>
      </c>
      <c r="S72" s="14" t="n"/>
    </row>
    <row r="73">
      <c r="A73" s="14" t="n"/>
      <c r="B73" s="15" t="n"/>
      <c r="C73" s="14" t="n"/>
      <c r="D73" s="14" t="n"/>
      <c r="E73" s="14" t="n"/>
      <c r="F73" s="15" t="n"/>
      <c r="G73" s="14" t="n"/>
      <c r="H73" s="14" t="n"/>
      <c r="I73" s="14" t="n"/>
      <c r="J73" s="14" t="n"/>
      <c r="K73" s="14" t="n"/>
      <c r="L73" s="16">
        <f>IF(A73="","",IFERROR(IF(COUNTIF('Contact Log'!$B$5:INDEX('Contact Log'!$B:$B,104),A73)=0,"",MAX(INDEX(('Contact Log'!$B$5:INDEX('Contact Log'!$B:$B,104)=A73)*('Contact Log'!$C$5:INDEX('Contact Log'!$C:$C,104)),0))),""))</f>
        <v/>
      </c>
      <c r="M73" s="17">
        <f>IF(A73="","",COUNTIF('Contact Log'!$B$5:INDEX('Contact Log'!$B:$B,104),A73))</f>
        <v/>
      </c>
      <c r="N73" s="15" t="n"/>
      <c r="O73" s="17">
        <f>IF(A73="","",IF(NOT(ISNUMBER(B73)),"",IF(OR(K73=Assumptions!$H$4,K73=Assumptions!$H$5,K73=Assumptions!$H$6),MAX(0,TODAY()-B73),"")))</f>
        <v/>
      </c>
      <c r="P73" s="17">
        <f>IF(OR(A73="",NOT(ISNUMBER(O73))),"",IF(OR(K73=Assumptions!$H$4,K73=Assumptions!$H$5,K73=Assumptions!$H$6),MIN(O73,Assumptions!$B$6)+IFERROR(VLOOKUP(E73,Assumptions!$D$4:$E$8,2,FALSE),0)+IFERROR(VLOOKUP(G73,Assumptions!$F$4:$G$7,2,FALSE),0)+IF(AND(ISNUMBER(F73),F73&gt;=TODAY(),F73&lt;=TODAY()+Assumptions!$B$4),Assumptions!$B$7,0)+IF(AND(M73=0,O73&gt;=Assumptions!$B$5),Assumptions!$B$8,0)+IF(AND(ISNUMBER(N73),N73&lt;TODAY()),Assumptions!$B$9,0),""))</f>
        <v/>
      </c>
      <c r="Q73" s="11">
        <f>IF(P73="","",IF(P73&gt;=Assumptions!$B$10,"High",IF(P73&gt;=Assumptions!$B$11,"Medium","Routine")))</f>
        <v/>
      </c>
      <c r="R73" s="18">
        <f>IF(A73="","",IF(COUNTIF($A$5:$A$104,A73)&gt;1,"Check: duplicate request ID",IF(NOT(OR(K73=Assumptions!$H$4,K73=Assumptions!$H$5,K73=Assumptions!$H$6)),"",IF(AND(ISNUMBER(F73),F73&lt;TODAY()),"Check: preferred date passed",IF(AND(ISNUMBER(N73),N73&lt;=TODAY()),"Check: follow-up due",IF(AND(M73=0,ISNUMBER(O73),O73&gt;=Assumptions!$B$5),"Check: no contact attempt",""))))))</f>
        <v/>
      </c>
      <c r="S73" s="14" t="n"/>
    </row>
    <row r="74">
      <c r="A74" s="14" t="n"/>
      <c r="B74" s="15" t="n"/>
      <c r="C74" s="14" t="n"/>
      <c r="D74" s="14" t="n"/>
      <c r="E74" s="14" t="n"/>
      <c r="F74" s="15" t="n"/>
      <c r="G74" s="14" t="n"/>
      <c r="H74" s="14" t="n"/>
      <c r="I74" s="14" t="n"/>
      <c r="J74" s="14" t="n"/>
      <c r="K74" s="14" t="n"/>
      <c r="L74" s="19">
        <f>IF(A74="","",IFERROR(IF(COUNTIF('Contact Log'!$B$5:INDEX('Contact Log'!$B:$B,104),A74)=0,"",MAX(INDEX(('Contact Log'!$B$5:INDEX('Contact Log'!$B:$B,104)=A74)*('Contact Log'!$C$5:INDEX('Contact Log'!$C:$C,104)),0))),""))</f>
        <v/>
      </c>
      <c r="M74" s="20">
        <f>IF(A74="","",COUNTIF('Contact Log'!$B$5:INDEX('Contact Log'!$B:$B,104),A74))</f>
        <v/>
      </c>
      <c r="N74" s="15" t="n"/>
      <c r="O74" s="20">
        <f>IF(A74="","",IF(NOT(ISNUMBER(B74)),"",IF(OR(K74=Assumptions!$H$4,K74=Assumptions!$H$5,K74=Assumptions!$H$6),MAX(0,TODAY()-B74),"")))</f>
        <v/>
      </c>
      <c r="P74" s="20">
        <f>IF(OR(A74="",NOT(ISNUMBER(O74))),"",IF(OR(K74=Assumptions!$H$4,K74=Assumptions!$H$5,K74=Assumptions!$H$6),MIN(O74,Assumptions!$B$6)+IFERROR(VLOOKUP(E74,Assumptions!$D$4:$E$8,2,FALSE),0)+IFERROR(VLOOKUP(G74,Assumptions!$F$4:$G$7,2,FALSE),0)+IF(AND(ISNUMBER(F74),F74&gt;=TODAY(),F74&lt;=TODAY()+Assumptions!$B$4),Assumptions!$B$7,0)+IF(AND(M74=0,O74&gt;=Assumptions!$B$5),Assumptions!$B$8,0)+IF(AND(ISNUMBER(N74),N74&lt;TODAY()),Assumptions!$B$9,0),""))</f>
        <v/>
      </c>
      <c r="Q74" s="8">
        <f>IF(P74="","",IF(P74&gt;=Assumptions!$B$10,"High",IF(P74&gt;=Assumptions!$B$11,"Medium","Routine")))</f>
        <v/>
      </c>
      <c r="R74" s="21">
        <f>IF(A74="","",IF(COUNTIF($A$5:$A$104,A74)&gt;1,"Check: duplicate request ID",IF(NOT(OR(K74=Assumptions!$H$4,K74=Assumptions!$H$5,K74=Assumptions!$H$6)),"",IF(AND(ISNUMBER(F74),F74&lt;TODAY()),"Check: preferred date passed",IF(AND(ISNUMBER(N74),N74&lt;=TODAY()),"Check: follow-up due",IF(AND(M74=0,ISNUMBER(O74),O74&gt;=Assumptions!$B$5),"Check: no contact attempt",""))))))</f>
        <v/>
      </c>
      <c r="S74" s="14" t="n"/>
    </row>
    <row r="75">
      <c r="A75" s="14" t="n"/>
      <c r="B75" s="15" t="n"/>
      <c r="C75" s="14" t="n"/>
      <c r="D75" s="14" t="n"/>
      <c r="E75" s="14" t="n"/>
      <c r="F75" s="15" t="n"/>
      <c r="G75" s="14" t="n"/>
      <c r="H75" s="14" t="n"/>
      <c r="I75" s="14" t="n"/>
      <c r="J75" s="14" t="n"/>
      <c r="K75" s="14" t="n"/>
      <c r="L75" s="16">
        <f>IF(A75="","",IFERROR(IF(COUNTIF('Contact Log'!$B$5:INDEX('Contact Log'!$B:$B,104),A75)=0,"",MAX(INDEX(('Contact Log'!$B$5:INDEX('Contact Log'!$B:$B,104)=A75)*('Contact Log'!$C$5:INDEX('Contact Log'!$C:$C,104)),0))),""))</f>
        <v/>
      </c>
      <c r="M75" s="17">
        <f>IF(A75="","",COUNTIF('Contact Log'!$B$5:INDEX('Contact Log'!$B:$B,104),A75))</f>
        <v/>
      </c>
      <c r="N75" s="15" t="n"/>
      <c r="O75" s="17">
        <f>IF(A75="","",IF(NOT(ISNUMBER(B75)),"",IF(OR(K75=Assumptions!$H$4,K75=Assumptions!$H$5,K75=Assumptions!$H$6),MAX(0,TODAY()-B75),"")))</f>
        <v/>
      </c>
      <c r="P75" s="17">
        <f>IF(OR(A75="",NOT(ISNUMBER(O75))),"",IF(OR(K75=Assumptions!$H$4,K75=Assumptions!$H$5,K75=Assumptions!$H$6),MIN(O75,Assumptions!$B$6)+IFERROR(VLOOKUP(E75,Assumptions!$D$4:$E$8,2,FALSE),0)+IFERROR(VLOOKUP(G75,Assumptions!$F$4:$G$7,2,FALSE),0)+IF(AND(ISNUMBER(F75),F75&gt;=TODAY(),F75&lt;=TODAY()+Assumptions!$B$4),Assumptions!$B$7,0)+IF(AND(M75=0,O75&gt;=Assumptions!$B$5),Assumptions!$B$8,0)+IF(AND(ISNUMBER(N75),N75&lt;TODAY()),Assumptions!$B$9,0),""))</f>
        <v/>
      </c>
      <c r="Q75" s="11">
        <f>IF(P75="","",IF(P75&gt;=Assumptions!$B$10,"High",IF(P75&gt;=Assumptions!$B$11,"Medium","Routine")))</f>
        <v/>
      </c>
      <c r="R75" s="18">
        <f>IF(A75="","",IF(COUNTIF($A$5:$A$104,A75)&gt;1,"Check: duplicate request ID",IF(NOT(OR(K75=Assumptions!$H$4,K75=Assumptions!$H$5,K75=Assumptions!$H$6)),"",IF(AND(ISNUMBER(F75),F75&lt;TODAY()),"Check: preferred date passed",IF(AND(ISNUMBER(N75),N75&lt;=TODAY()),"Check: follow-up due",IF(AND(M75=0,ISNUMBER(O75),O75&gt;=Assumptions!$B$5),"Check: no contact attempt",""))))))</f>
        <v/>
      </c>
      <c r="S75" s="14" t="n"/>
    </row>
    <row r="76">
      <c r="A76" s="14" t="n"/>
      <c r="B76" s="15" t="n"/>
      <c r="C76" s="14" t="n"/>
      <c r="D76" s="14" t="n"/>
      <c r="E76" s="14" t="n"/>
      <c r="F76" s="15" t="n"/>
      <c r="G76" s="14" t="n"/>
      <c r="H76" s="14" t="n"/>
      <c r="I76" s="14" t="n"/>
      <c r="J76" s="14" t="n"/>
      <c r="K76" s="14" t="n"/>
      <c r="L76" s="19">
        <f>IF(A76="","",IFERROR(IF(COUNTIF('Contact Log'!$B$5:INDEX('Contact Log'!$B:$B,104),A76)=0,"",MAX(INDEX(('Contact Log'!$B$5:INDEX('Contact Log'!$B:$B,104)=A76)*('Contact Log'!$C$5:INDEX('Contact Log'!$C:$C,104)),0))),""))</f>
        <v/>
      </c>
      <c r="M76" s="20">
        <f>IF(A76="","",COUNTIF('Contact Log'!$B$5:INDEX('Contact Log'!$B:$B,104),A76))</f>
        <v/>
      </c>
      <c r="N76" s="15" t="n"/>
      <c r="O76" s="20">
        <f>IF(A76="","",IF(NOT(ISNUMBER(B76)),"",IF(OR(K76=Assumptions!$H$4,K76=Assumptions!$H$5,K76=Assumptions!$H$6),MAX(0,TODAY()-B76),"")))</f>
        <v/>
      </c>
      <c r="P76" s="20">
        <f>IF(OR(A76="",NOT(ISNUMBER(O76))),"",IF(OR(K76=Assumptions!$H$4,K76=Assumptions!$H$5,K76=Assumptions!$H$6),MIN(O76,Assumptions!$B$6)+IFERROR(VLOOKUP(E76,Assumptions!$D$4:$E$8,2,FALSE),0)+IFERROR(VLOOKUP(G76,Assumptions!$F$4:$G$7,2,FALSE),0)+IF(AND(ISNUMBER(F76),F76&gt;=TODAY(),F76&lt;=TODAY()+Assumptions!$B$4),Assumptions!$B$7,0)+IF(AND(M76=0,O76&gt;=Assumptions!$B$5),Assumptions!$B$8,0)+IF(AND(ISNUMBER(N76),N76&lt;TODAY()),Assumptions!$B$9,0),""))</f>
        <v/>
      </c>
      <c r="Q76" s="8">
        <f>IF(P76="","",IF(P76&gt;=Assumptions!$B$10,"High",IF(P76&gt;=Assumptions!$B$11,"Medium","Routine")))</f>
        <v/>
      </c>
      <c r="R76" s="21">
        <f>IF(A76="","",IF(COUNTIF($A$5:$A$104,A76)&gt;1,"Check: duplicate request ID",IF(NOT(OR(K76=Assumptions!$H$4,K76=Assumptions!$H$5,K76=Assumptions!$H$6)),"",IF(AND(ISNUMBER(F76),F76&lt;TODAY()),"Check: preferred date passed",IF(AND(ISNUMBER(N76),N76&lt;=TODAY()),"Check: follow-up due",IF(AND(M76=0,ISNUMBER(O76),O76&gt;=Assumptions!$B$5),"Check: no contact attempt",""))))))</f>
        <v/>
      </c>
      <c r="S76" s="14" t="n"/>
    </row>
    <row r="77">
      <c r="A77" s="14" t="n"/>
      <c r="B77" s="15" t="n"/>
      <c r="C77" s="14" t="n"/>
      <c r="D77" s="14" t="n"/>
      <c r="E77" s="14" t="n"/>
      <c r="F77" s="15" t="n"/>
      <c r="G77" s="14" t="n"/>
      <c r="H77" s="14" t="n"/>
      <c r="I77" s="14" t="n"/>
      <c r="J77" s="14" t="n"/>
      <c r="K77" s="14" t="n"/>
      <c r="L77" s="16">
        <f>IF(A77="","",IFERROR(IF(COUNTIF('Contact Log'!$B$5:INDEX('Contact Log'!$B:$B,104),A77)=0,"",MAX(INDEX(('Contact Log'!$B$5:INDEX('Contact Log'!$B:$B,104)=A77)*('Contact Log'!$C$5:INDEX('Contact Log'!$C:$C,104)),0))),""))</f>
        <v/>
      </c>
      <c r="M77" s="17">
        <f>IF(A77="","",COUNTIF('Contact Log'!$B$5:INDEX('Contact Log'!$B:$B,104),A77))</f>
        <v/>
      </c>
      <c r="N77" s="15" t="n"/>
      <c r="O77" s="17">
        <f>IF(A77="","",IF(NOT(ISNUMBER(B77)),"",IF(OR(K77=Assumptions!$H$4,K77=Assumptions!$H$5,K77=Assumptions!$H$6),MAX(0,TODAY()-B77),"")))</f>
        <v/>
      </c>
      <c r="P77" s="17">
        <f>IF(OR(A77="",NOT(ISNUMBER(O77))),"",IF(OR(K77=Assumptions!$H$4,K77=Assumptions!$H$5,K77=Assumptions!$H$6),MIN(O77,Assumptions!$B$6)+IFERROR(VLOOKUP(E77,Assumptions!$D$4:$E$8,2,FALSE),0)+IFERROR(VLOOKUP(G77,Assumptions!$F$4:$G$7,2,FALSE),0)+IF(AND(ISNUMBER(F77),F77&gt;=TODAY(),F77&lt;=TODAY()+Assumptions!$B$4),Assumptions!$B$7,0)+IF(AND(M77=0,O77&gt;=Assumptions!$B$5),Assumptions!$B$8,0)+IF(AND(ISNUMBER(N77),N77&lt;TODAY()),Assumptions!$B$9,0),""))</f>
        <v/>
      </c>
      <c r="Q77" s="11">
        <f>IF(P77="","",IF(P77&gt;=Assumptions!$B$10,"High",IF(P77&gt;=Assumptions!$B$11,"Medium","Routine")))</f>
        <v/>
      </c>
      <c r="R77" s="18">
        <f>IF(A77="","",IF(COUNTIF($A$5:$A$104,A77)&gt;1,"Check: duplicate request ID",IF(NOT(OR(K77=Assumptions!$H$4,K77=Assumptions!$H$5,K77=Assumptions!$H$6)),"",IF(AND(ISNUMBER(F77),F77&lt;TODAY()),"Check: preferred date passed",IF(AND(ISNUMBER(N77),N77&lt;=TODAY()),"Check: follow-up due",IF(AND(M77=0,ISNUMBER(O77),O77&gt;=Assumptions!$B$5),"Check: no contact attempt",""))))))</f>
        <v/>
      </c>
      <c r="S77" s="14" t="n"/>
    </row>
    <row r="78">
      <c r="A78" s="14" t="n"/>
      <c r="B78" s="15" t="n"/>
      <c r="C78" s="14" t="n"/>
      <c r="D78" s="14" t="n"/>
      <c r="E78" s="14" t="n"/>
      <c r="F78" s="15" t="n"/>
      <c r="G78" s="14" t="n"/>
      <c r="H78" s="14" t="n"/>
      <c r="I78" s="14" t="n"/>
      <c r="J78" s="14" t="n"/>
      <c r="K78" s="14" t="n"/>
      <c r="L78" s="19">
        <f>IF(A78="","",IFERROR(IF(COUNTIF('Contact Log'!$B$5:INDEX('Contact Log'!$B:$B,104),A78)=0,"",MAX(INDEX(('Contact Log'!$B$5:INDEX('Contact Log'!$B:$B,104)=A78)*('Contact Log'!$C$5:INDEX('Contact Log'!$C:$C,104)),0))),""))</f>
        <v/>
      </c>
      <c r="M78" s="20">
        <f>IF(A78="","",COUNTIF('Contact Log'!$B$5:INDEX('Contact Log'!$B:$B,104),A78))</f>
        <v/>
      </c>
      <c r="N78" s="15" t="n"/>
      <c r="O78" s="20">
        <f>IF(A78="","",IF(NOT(ISNUMBER(B78)),"",IF(OR(K78=Assumptions!$H$4,K78=Assumptions!$H$5,K78=Assumptions!$H$6),MAX(0,TODAY()-B78),"")))</f>
        <v/>
      </c>
      <c r="P78" s="20">
        <f>IF(OR(A78="",NOT(ISNUMBER(O78))),"",IF(OR(K78=Assumptions!$H$4,K78=Assumptions!$H$5,K78=Assumptions!$H$6),MIN(O78,Assumptions!$B$6)+IFERROR(VLOOKUP(E78,Assumptions!$D$4:$E$8,2,FALSE),0)+IFERROR(VLOOKUP(G78,Assumptions!$F$4:$G$7,2,FALSE),0)+IF(AND(ISNUMBER(F78),F78&gt;=TODAY(),F78&lt;=TODAY()+Assumptions!$B$4),Assumptions!$B$7,0)+IF(AND(M78=0,O78&gt;=Assumptions!$B$5),Assumptions!$B$8,0)+IF(AND(ISNUMBER(N78),N78&lt;TODAY()),Assumptions!$B$9,0),""))</f>
        <v/>
      </c>
      <c r="Q78" s="8">
        <f>IF(P78="","",IF(P78&gt;=Assumptions!$B$10,"High",IF(P78&gt;=Assumptions!$B$11,"Medium","Routine")))</f>
        <v/>
      </c>
      <c r="R78" s="21">
        <f>IF(A78="","",IF(COUNTIF($A$5:$A$104,A78)&gt;1,"Check: duplicate request ID",IF(NOT(OR(K78=Assumptions!$H$4,K78=Assumptions!$H$5,K78=Assumptions!$H$6)),"",IF(AND(ISNUMBER(F78),F78&lt;TODAY()),"Check: preferred date passed",IF(AND(ISNUMBER(N78),N78&lt;=TODAY()),"Check: follow-up due",IF(AND(M78=0,ISNUMBER(O78),O78&gt;=Assumptions!$B$5),"Check: no contact attempt",""))))))</f>
        <v/>
      </c>
      <c r="S78" s="14" t="n"/>
    </row>
    <row r="79">
      <c r="A79" s="14" t="n"/>
      <c r="B79" s="15" t="n"/>
      <c r="C79" s="14" t="n"/>
      <c r="D79" s="14" t="n"/>
      <c r="E79" s="14" t="n"/>
      <c r="F79" s="15" t="n"/>
      <c r="G79" s="14" t="n"/>
      <c r="H79" s="14" t="n"/>
      <c r="I79" s="14" t="n"/>
      <c r="J79" s="14" t="n"/>
      <c r="K79" s="14" t="n"/>
      <c r="L79" s="16">
        <f>IF(A79="","",IFERROR(IF(COUNTIF('Contact Log'!$B$5:INDEX('Contact Log'!$B:$B,104),A79)=0,"",MAX(INDEX(('Contact Log'!$B$5:INDEX('Contact Log'!$B:$B,104)=A79)*('Contact Log'!$C$5:INDEX('Contact Log'!$C:$C,104)),0))),""))</f>
        <v/>
      </c>
      <c r="M79" s="17">
        <f>IF(A79="","",COUNTIF('Contact Log'!$B$5:INDEX('Contact Log'!$B:$B,104),A79))</f>
        <v/>
      </c>
      <c r="N79" s="15" t="n"/>
      <c r="O79" s="17">
        <f>IF(A79="","",IF(NOT(ISNUMBER(B79)),"",IF(OR(K79=Assumptions!$H$4,K79=Assumptions!$H$5,K79=Assumptions!$H$6),MAX(0,TODAY()-B79),"")))</f>
        <v/>
      </c>
      <c r="P79" s="17">
        <f>IF(OR(A79="",NOT(ISNUMBER(O79))),"",IF(OR(K79=Assumptions!$H$4,K79=Assumptions!$H$5,K79=Assumptions!$H$6),MIN(O79,Assumptions!$B$6)+IFERROR(VLOOKUP(E79,Assumptions!$D$4:$E$8,2,FALSE),0)+IFERROR(VLOOKUP(G79,Assumptions!$F$4:$G$7,2,FALSE),0)+IF(AND(ISNUMBER(F79),F79&gt;=TODAY(),F79&lt;=TODAY()+Assumptions!$B$4),Assumptions!$B$7,0)+IF(AND(M79=0,O79&gt;=Assumptions!$B$5),Assumptions!$B$8,0)+IF(AND(ISNUMBER(N79),N79&lt;TODAY()),Assumptions!$B$9,0),""))</f>
        <v/>
      </c>
      <c r="Q79" s="11">
        <f>IF(P79="","",IF(P79&gt;=Assumptions!$B$10,"High",IF(P79&gt;=Assumptions!$B$11,"Medium","Routine")))</f>
        <v/>
      </c>
      <c r="R79" s="18">
        <f>IF(A79="","",IF(COUNTIF($A$5:$A$104,A79)&gt;1,"Check: duplicate request ID",IF(NOT(OR(K79=Assumptions!$H$4,K79=Assumptions!$H$5,K79=Assumptions!$H$6)),"",IF(AND(ISNUMBER(F79),F79&lt;TODAY()),"Check: preferred date passed",IF(AND(ISNUMBER(N79),N79&lt;=TODAY()),"Check: follow-up due",IF(AND(M79=0,ISNUMBER(O79),O79&gt;=Assumptions!$B$5),"Check: no contact attempt",""))))))</f>
        <v/>
      </c>
      <c r="S79" s="14" t="n"/>
    </row>
    <row r="80">
      <c r="A80" s="14" t="n"/>
      <c r="B80" s="15" t="n"/>
      <c r="C80" s="14" t="n"/>
      <c r="D80" s="14" t="n"/>
      <c r="E80" s="14" t="n"/>
      <c r="F80" s="15" t="n"/>
      <c r="G80" s="14" t="n"/>
      <c r="H80" s="14" t="n"/>
      <c r="I80" s="14" t="n"/>
      <c r="J80" s="14" t="n"/>
      <c r="K80" s="14" t="n"/>
      <c r="L80" s="19">
        <f>IF(A80="","",IFERROR(IF(COUNTIF('Contact Log'!$B$5:INDEX('Contact Log'!$B:$B,104),A80)=0,"",MAX(INDEX(('Contact Log'!$B$5:INDEX('Contact Log'!$B:$B,104)=A80)*('Contact Log'!$C$5:INDEX('Contact Log'!$C:$C,104)),0))),""))</f>
        <v/>
      </c>
      <c r="M80" s="20">
        <f>IF(A80="","",COUNTIF('Contact Log'!$B$5:INDEX('Contact Log'!$B:$B,104),A80))</f>
        <v/>
      </c>
      <c r="N80" s="15" t="n"/>
      <c r="O80" s="20">
        <f>IF(A80="","",IF(NOT(ISNUMBER(B80)),"",IF(OR(K80=Assumptions!$H$4,K80=Assumptions!$H$5,K80=Assumptions!$H$6),MAX(0,TODAY()-B80),"")))</f>
        <v/>
      </c>
      <c r="P80" s="20">
        <f>IF(OR(A80="",NOT(ISNUMBER(O80))),"",IF(OR(K80=Assumptions!$H$4,K80=Assumptions!$H$5,K80=Assumptions!$H$6),MIN(O80,Assumptions!$B$6)+IFERROR(VLOOKUP(E80,Assumptions!$D$4:$E$8,2,FALSE),0)+IFERROR(VLOOKUP(G80,Assumptions!$F$4:$G$7,2,FALSE),0)+IF(AND(ISNUMBER(F80),F80&gt;=TODAY(),F80&lt;=TODAY()+Assumptions!$B$4),Assumptions!$B$7,0)+IF(AND(M80=0,O80&gt;=Assumptions!$B$5),Assumptions!$B$8,0)+IF(AND(ISNUMBER(N80),N80&lt;TODAY()),Assumptions!$B$9,0),""))</f>
        <v/>
      </c>
      <c r="Q80" s="8">
        <f>IF(P80="","",IF(P80&gt;=Assumptions!$B$10,"High",IF(P80&gt;=Assumptions!$B$11,"Medium","Routine")))</f>
        <v/>
      </c>
      <c r="R80" s="21">
        <f>IF(A80="","",IF(COUNTIF($A$5:$A$104,A80)&gt;1,"Check: duplicate request ID",IF(NOT(OR(K80=Assumptions!$H$4,K80=Assumptions!$H$5,K80=Assumptions!$H$6)),"",IF(AND(ISNUMBER(F80),F80&lt;TODAY()),"Check: preferred date passed",IF(AND(ISNUMBER(N80),N80&lt;=TODAY()),"Check: follow-up due",IF(AND(M80=0,ISNUMBER(O80),O80&gt;=Assumptions!$B$5),"Check: no contact attempt",""))))))</f>
        <v/>
      </c>
      <c r="S80" s="14" t="n"/>
    </row>
    <row r="81">
      <c r="A81" s="14" t="n"/>
      <c r="B81" s="15" t="n"/>
      <c r="C81" s="14" t="n"/>
      <c r="D81" s="14" t="n"/>
      <c r="E81" s="14" t="n"/>
      <c r="F81" s="15" t="n"/>
      <c r="G81" s="14" t="n"/>
      <c r="H81" s="14" t="n"/>
      <c r="I81" s="14" t="n"/>
      <c r="J81" s="14" t="n"/>
      <c r="K81" s="14" t="n"/>
      <c r="L81" s="16">
        <f>IF(A81="","",IFERROR(IF(COUNTIF('Contact Log'!$B$5:INDEX('Contact Log'!$B:$B,104),A81)=0,"",MAX(INDEX(('Contact Log'!$B$5:INDEX('Contact Log'!$B:$B,104)=A81)*('Contact Log'!$C$5:INDEX('Contact Log'!$C:$C,104)),0))),""))</f>
        <v/>
      </c>
      <c r="M81" s="17">
        <f>IF(A81="","",COUNTIF('Contact Log'!$B$5:INDEX('Contact Log'!$B:$B,104),A81))</f>
        <v/>
      </c>
      <c r="N81" s="15" t="n"/>
      <c r="O81" s="17">
        <f>IF(A81="","",IF(NOT(ISNUMBER(B81)),"",IF(OR(K81=Assumptions!$H$4,K81=Assumptions!$H$5,K81=Assumptions!$H$6),MAX(0,TODAY()-B81),"")))</f>
        <v/>
      </c>
      <c r="P81" s="17">
        <f>IF(OR(A81="",NOT(ISNUMBER(O81))),"",IF(OR(K81=Assumptions!$H$4,K81=Assumptions!$H$5,K81=Assumptions!$H$6),MIN(O81,Assumptions!$B$6)+IFERROR(VLOOKUP(E81,Assumptions!$D$4:$E$8,2,FALSE),0)+IFERROR(VLOOKUP(G81,Assumptions!$F$4:$G$7,2,FALSE),0)+IF(AND(ISNUMBER(F81),F81&gt;=TODAY(),F81&lt;=TODAY()+Assumptions!$B$4),Assumptions!$B$7,0)+IF(AND(M81=0,O81&gt;=Assumptions!$B$5),Assumptions!$B$8,0)+IF(AND(ISNUMBER(N81),N81&lt;TODAY()),Assumptions!$B$9,0),""))</f>
        <v/>
      </c>
      <c r="Q81" s="11">
        <f>IF(P81="","",IF(P81&gt;=Assumptions!$B$10,"High",IF(P81&gt;=Assumptions!$B$11,"Medium","Routine")))</f>
        <v/>
      </c>
      <c r="R81" s="18">
        <f>IF(A81="","",IF(COUNTIF($A$5:$A$104,A81)&gt;1,"Check: duplicate request ID",IF(NOT(OR(K81=Assumptions!$H$4,K81=Assumptions!$H$5,K81=Assumptions!$H$6)),"",IF(AND(ISNUMBER(F81),F81&lt;TODAY()),"Check: preferred date passed",IF(AND(ISNUMBER(N81),N81&lt;=TODAY()),"Check: follow-up due",IF(AND(M81=0,ISNUMBER(O81),O81&gt;=Assumptions!$B$5),"Check: no contact attempt",""))))))</f>
        <v/>
      </c>
      <c r="S81" s="14" t="n"/>
    </row>
    <row r="82">
      <c r="A82" s="14" t="n"/>
      <c r="B82" s="15" t="n"/>
      <c r="C82" s="14" t="n"/>
      <c r="D82" s="14" t="n"/>
      <c r="E82" s="14" t="n"/>
      <c r="F82" s="15" t="n"/>
      <c r="G82" s="14" t="n"/>
      <c r="H82" s="14" t="n"/>
      <c r="I82" s="14" t="n"/>
      <c r="J82" s="14" t="n"/>
      <c r="K82" s="14" t="n"/>
      <c r="L82" s="19">
        <f>IF(A82="","",IFERROR(IF(COUNTIF('Contact Log'!$B$5:INDEX('Contact Log'!$B:$B,104),A82)=0,"",MAX(INDEX(('Contact Log'!$B$5:INDEX('Contact Log'!$B:$B,104)=A82)*('Contact Log'!$C$5:INDEX('Contact Log'!$C:$C,104)),0))),""))</f>
        <v/>
      </c>
      <c r="M82" s="20">
        <f>IF(A82="","",COUNTIF('Contact Log'!$B$5:INDEX('Contact Log'!$B:$B,104),A82))</f>
        <v/>
      </c>
      <c r="N82" s="15" t="n"/>
      <c r="O82" s="20">
        <f>IF(A82="","",IF(NOT(ISNUMBER(B82)),"",IF(OR(K82=Assumptions!$H$4,K82=Assumptions!$H$5,K82=Assumptions!$H$6),MAX(0,TODAY()-B82),"")))</f>
        <v/>
      </c>
      <c r="P82" s="20">
        <f>IF(OR(A82="",NOT(ISNUMBER(O82))),"",IF(OR(K82=Assumptions!$H$4,K82=Assumptions!$H$5,K82=Assumptions!$H$6),MIN(O82,Assumptions!$B$6)+IFERROR(VLOOKUP(E82,Assumptions!$D$4:$E$8,2,FALSE),0)+IFERROR(VLOOKUP(G82,Assumptions!$F$4:$G$7,2,FALSE),0)+IF(AND(ISNUMBER(F82),F82&gt;=TODAY(),F82&lt;=TODAY()+Assumptions!$B$4),Assumptions!$B$7,0)+IF(AND(M82=0,O82&gt;=Assumptions!$B$5),Assumptions!$B$8,0)+IF(AND(ISNUMBER(N82),N82&lt;TODAY()),Assumptions!$B$9,0),""))</f>
        <v/>
      </c>
      <c r="Q82" s="8">
        <f>IF(P82="","",IF(P82&gt;=Assumptions!$B$10,"High",IF(P82&gt;=Assumptions!$B$11,"Medium","Routine")))</f>
        <v/>
      </c>
      <c r="R82" s="21">
        <f>IF(A82="","",IF(COUNTIF($A$5:$A$104,A82)&gt;1,"Check: duplicate request ID",IF(NOT(OR(K82=Assumptions!$H$4,K82=Assumptions!$H$5,K82=Assumptions!$H$6)),"",IF(AND(ISNUMBER(F82),F82&lt;TODAY()),"Check: preferred date passed",IF(AND(ISNUMBER(N82),N82&lt;=TODAY()),"Check: follow-up due",IF(AND(M82=0,ISNUMBER(O82),O82&gt;=Assumptions!$B$5),"Check: no contact attempt",""))))))</f>
        <v/>
      </c>
      <c r="S82" s="14" t="n"/>
    </row>
    <row r="83">
      <c r="A83" s="14" t="n"/>
      <c r="B83" s="15" t="n"/>
      <c r="C83" s="14" t="n"/>
      <c r="D83" s="14" t="n"/>
      <c r="E83" s="14" t="n"/>
      <c r="F83" s="15" t="n"/>
      <c r="G83" s="14" t="n"/>
      <c r="H83" s="14" t="n"/>
      <c r="I83" s="14" t="n"/>
      <c r="J83" s="14" t="n"/>
      <c r="K83" s="14" t="n"/>
      <c r="L83" s="16">
        <f>IF(A83="","",IFERROR(IF(COUNTIF('Contact Log'!$B$5:INDEX('Contact Log'!$B:$B,104),A83)=0,"",MAX(INDEX(('Contact Log'!$B$5:INDEX('Contact Log'!$B:$B,104)=A83)*('Contact Log'!$C$5:INDEX('Contact Log'!$C:$C,104)),0))),""))</f>
        <v/>
      </c>
      <c r="M83" s="17">
        <f>IF(A83="","",COUNTIF('Contact Log'!$B$5:INDEX('Contact Log'!$B:$B,104),A83))</f>
        <v/>
      </c>
      <c r="N83" s="15" t="n"/>
      <c r="O83" s="17">
        <f>IF(A83="","",IF(NOT(ISNUMBER(B83)),"",IF(OR(K83=Assumptions!$H$4,K83=Assumptions!$H$5,K83=Assumptions!$H$6),MAX(0,TODAY()-B83),"")))</f>
        <v/>
      </c>
      <c r="P83" s="17">
        <f>IF(OR(A83="",NOT(ISNUMBER(O83))),"",IF(OR(K83=Assumptions!$H$4,K83=Assumptions!$H$5,K83=Assumptions!$H$6),MIN(O83,Assumptions!$B$6)+IFERROR(VLOOKUP(E83,Assumptions!$D$4:$E$8,2,FALSE),0)+IFERROR(VLOOKUP(G83,Assumptions!$F$4:$G$7,2,FALSE),0)+IF(AND(ISNUMBER(F83),F83&gt;=TODAY(),F83&lt;=TODAY()+Assumptions!$B$4),Assumptions!$B$7,0)+IF(AND(M83=0,O83&gt;=Assumptions!$B$5),Assumptions!$B$8,0)+IF(AND(ISNUMBER(N83),N83&lt;TODAY()),Assumptions!$B$9,0),""))</f>
        <v/>
      </c>
      <c r="Q83" s="11">
        <f>IF(P83="","",IF(P83&gt;=Assumptions!$B$10,"High",IF(P83&gt;=Assumptions!$B$11,"Medium","Routine")))</f>
        <v/>
      </c>
      <c r="R83" s="18">
        <f>IF(A83="","",IF(COUNTIF($A$5:$A$104,A83)&gt;1,"Check: duplicate request ID",IF(NOT(OR(K83=Assumptions!$H$4,K83=Assumptions!$H$5,K83=Assumptions!$H$6)),"",IF(AND(ISNUMBER(F83),F83&lt;TODAY()),"Check: preferred date passed",IF(AND(ISNUMBER(N83),N83&lt;=TODAY()),"Check: follow-up due",IF(AND(M83=0,ISNUMBER(O83),O83&gt;=Assumptions!$B$5),"Check: no contact attempt",""))))))</f>
        <v/>
      </c>
      <c r="S83" s="14" t="n"/>
    </row>
    <row r="84">
      <c r="A84" s="14" t="n"/>
      <c r="B84" s="15" t="n"/>
      <c r="C84" s="14" t="n"/>
      <c r="D84" s="14" t="n"/>
      <c r="E84" s="14" t="n"/>
      <c r="F84" s="15" t="n"/>
      <c r="G84" s="14" t="n"/>
      <c r="H84" s="14" t="n"/>
      <c r="I84" s="14" t="n"/>
      <c r="J84" s="14" t="n"/>
      <c r="K84" s="14" t="n"/>
      <c r="L84" s="19">
        <f>IF(A84="","",IFERROR(IF(COUNTIF('Contact Log'!$B$5:INDEX('Contact Log'!$B:$B,104),A84)=0,"",MAX(INDEX(('Contact Log'!$B$5:INDEX('Contact Log'!$B:$B,104)=A84)*('Contact Log'!$C$5:INDEX('Contact Log'!$C:$C,104)),0))),""))</f>
        <v/>
      </c>
      <c r="M84" s="20">
        <f>IF(A84="","",COUNTIF('Contact Log'!$B$5:INDEX('Contact Log'!$B:$B,104),A84))</f>
        <v/>
      </c>
      <c r="N84" s="15" t="n"/>
      <c r="O84" s="20">
        <f>IF(A84="","",IF(NOT(ISNUMBER(B84)),"",IF(OR(K84=Assumptions!$H$4,K84=Assumptions!$H$5,K84=Assumptions!$H$6),MAX(0,TODAY()-B84),"")))</f>
        <v/>
      </c>
      <c r="P84" s="20">
        <f>IF(OR(A84="",NOT(ISNUMBER(O84))),"",IF(OR(K84=Assumptions!$H$4,K84=Assumptions!$H$5,K84=Assumptions!$H$6),MIN(O84,Assumptions!$B$6)+IFERROR(VLOOKUP(E84,Assumptions!$D$4:$E$8,2,FALSE),0)+IFERROR(VLOOKUP(G84,Assumptions!$F$4:$G$7,2,FALSE),0)+IF(AND(ISNUMBER(F84),F84&gt;=TODAY(),F84&lt;=TODAY()+Assumptions!$B$4),Assumptions!$B$7,0)+IF(AND(M84=0,O84&gt;=Assumptions!$B$5),Assumptions!$B$8,0)+IF(AND(ISNUMBER(N84),N84&lt;TODAY()),Assumptions!$B$9,0),""))</f>
        <v/>
      </c>
      <c r="Q84" s="8">
        <f>IF(P84="","",IF(P84&gt;=Assumptions!$B$10,"High",IF(P84&gt;=Assumptions!$B$11,"Medium","Routine")))</f>
        <v/>
      </c>
      <c r="R84" s="21">
        <f>IF(A84="","",IF(COUNTIF($A$5:$A$104,A84)&gt;1,"Check: duplicate request ID",IF(NOT(OR(K84=Assumptions!$H$4,K84=Assumptions!$H$5,K84=Assumptions!$H$6)),"",IF(AND(ISNUMBER(F84),F84&lt;TODAY()),"Check: preferred date passed",IF(AND(ISNUMBER(N84),N84&lt;=TODAY()),"Check: follow-up due",IF(AND(M84=0,ISNUMBER(O84),O84&gt;=Assumptions!$B$5),"Check: no contact attempt",""))))))</f>
        <v/>
      </c>
      <c r="S84" s="14" t="n"/>
    </row>
    <row r="85">
      <c r="A85" s="14" t="n"/>
      <c r="B85" s="15" t="n"/>
      <c r="C85" s="14" t="n"/>
      <c r="D85" s="14" t="n"/>
      <c r="E85" s="14" t="n"/>
      <c r="F85" s="15" t="n"/>
      <c r="G85" s="14" t="n"/>
      <c r="H85" s="14" t="n"/>
      <c r="I85" s="14" t="n"/>
      <c r="J85" s="14" t="n"/>
      <c r="K85" s="14" t="n"/>
      <c r="L85" s="16">
        <f>IF(A85="","",IFERROR(IF(COUNTIF('Contact Log'!$B$5:INDEX('Contact Log'!$B:$B,104),A85)=0,"",MAX(INDEX(('Contact Log'!$B$5:INDEX('Contact Log'!$B:$B,104)=A85)*('Contact Log'!$C$5:INDEX('Contact Log'!$C:$C,104)),0))),""))</f>
        <v/>
      </c>
      <c r="M85" s="17">
        <f>IF(A85="","",COUNTIF('Contact Log'!$B$5:INDEX('Contact Log'!$B:$B,104),A85))</f>
        <v/>
      </c>
      <c r="N85" s="15" t="n"/>
      <c r="O85" s="17">
        <f>IF(A85="","",IF(NOT(ISNUMBER(B85)),"",IF(OR(K85=Assumptions!$H$4,K85=Assumptions!$H$5,K85=Assumptions!$H$6),MAX(0,TODAY()-B85),"")))</f>
        <v/>
      </c>
      <c r="P85" s="17">
        <f>IF(OR(A85="",NOT(ISNUMBER(O85))),"",IF(OR(K85=Assumptions!$H$4,K85=Assumptions!$H$5,K85=Assumptions!$H$6),MIN(O85,Assumptions!$B$6)+IFERROR(VLOOKUP(E85,Assumptions!$D$4:$E$8,2,FALSE),0)+IFERROR(VLOOKUP(G85,Assumptions!$F$4:$G$7,2,FALSE),0)+IF(AND(ISNUMBER(F85),F85&gt;=TODAY(),F85&lt;=TODAY()+Assumptions!$B$4),Assumptions!$B$7,0)+IF(AND(M85=0,O85&gt;=Assumptions!$B$5),Assumptions!$B$8,0)+IF(AND(ISNUMBER(N85),N85&lt;TODAY()),Assumptions!$B$9,0),""))</f>
        <v/>
      </c>
      <c r="Q85" s="11">
        <f>IF(P85="","",IF(P85&gt;=Assumptions!$B$10,"High",IF(P85&gt;=Assumptions!$B$11,"Medium","Routine")))</f>
        <v/>
      </c>
      <c r="R85" s="18">
        <f>IF(A85="","",IF(COUNTIF($A$5:$A$104,A85)&gt;1,"Check: duplicate request ID",IF(NOT(OR(K85=Assumptions!$H$4,K85=Assumptions!$H$5,K85=Assumptions!$H$6)),"",IF(AND(ISNUMBER(F85),F85&lt;TODAY()),"Check: preferred date passed",IF(AND(ISNUMBER(N85),N85&lt;=TODAY()),"Check: follow-up due",IF(AND(M85=0,ISNUMBER(O85),O85&gt;=Assumptions!$B$5),"Check: no contact attempt",""))))))</f>
        <v/>
      </c>
      <c r="S85" s="14" t="n"/>
    </row>
    <row r="86">
      <c r="A86" s="14" t="n"/>
      <c r="B86" s="15" t="n"/>
      <c r="C86" s="14" t="n"/>
      <c r="D86" s="14" t="n"/>
      <c r="E86" s="14" t="n"/>
      <c r="F86" s="15" t="n"/>
      <c r="G86" s="14" t="n"/>
      <c r="H86" s="14" t="n"/>
      <c r="I86" s="14" t="n"/>
      <c r="J86" s="14" t="n"/>
      <c r="K86" s="14" t="n"/>
      <c r="L86" s="19">
        <f>IF(A86="","",IFERROR(IF(COUNTIF('Contact Log'!$B$5:INDEX('Contact Log'!$B:$B,104),A86)=0,"",MAX(INDEX(('Contact Log'!$B$5:INDEX('Contact Log'!$B:$B,104)=A86)*('Contact Log'!$C$5:INDEX('Contact Log'!$C:$C,104)),0))),""))</f>
        <v/>
      </c>
      <c r="M86" s="20">
        <f>IF(A86="","",COUNTIF('Contact Log'!$B$5:INDEX('Contact Log'!$B:$B,104),A86))</f>
        <v/>
      </c>
      <c r="N86" s="15" t="n"/>
      <c r="O86" s="20">
        <f>IF(A86="","",IF(NOT(ISNUMBER(B86)),"",IF(OR(K86=Assumptions!$H$4,K86=Assumptions!$H$5,K86=Assumptions!$H$6),MAX(0,TODAY()-B86),"")))</f>
        <v/>
      </c>
      <c r="P86" s="20">
        <f>IF(OR(A86="",NOT(ISNUMBER(O86))),"",IF(OR(K86=Assumptions!$H$4,K86=Assumptions!$H$5,K86=Assumptions!$H$6),MIN(O86,Assumptions!$B$6)+IFERROR(VLOOKUP(E86,Assumptions!$D$4:$E$8,2,FALSE),0)+IFERROR(VLOOKUP(G86,Assumptions!$F$4:$G$7,2,FALSE),0)+IF(AND(ISNUMBER(F86),F86&gt;=TODAY(),F86&lt;=TODAY()+Assumptions!$B$4),Assumptions!$B$7,0)+IF(AND(M86=0,O86&gt;=Assumptions!$B$5),Assumptions!$B$8,0)+IF(AND(ISNUMBER(N86),N86&lt;TODAY()),Assumptions!$B$9,0),""))</f>
        <v/>
      </c>
      <c r="Q86" s="8">
        <f>IF(P86="","",IF(P86&gt;=Assumptions!$B$10,"High",IF(P86&gt;=Assumptions!$B$11,"Medium","Routine")))</f>
        <v/>
      </c>
      <c r="R86" s="21">
        <f>IF(A86="","",IF(COUNTIF($A$5:$A$104,A86)&gt;1,"Check: duplicate request ID",IF(NOT(OR(K86=Assumptions!$H$4,K86=Assumptions!$H$5,K86=Assumptions!$H$6)),"",IF(AND(ISNUMBER(F86),F86&lt;TODAY()),"Check: preferred date passed",IF(AND(ISNUMBER(N86),N86&lt;=TODAY()),"Check: follow-up due",IF(AND(M86=0,ISNUMBER(O86),O86&gt;=Assumptions!$B$5),"Check: no contact attempt",""))))))</f>
        <v/>
      </c>
      <c r="S86" s="14" t="n"/>
    </row>
    <row r="87">
      <c r="A87" s="14" t="n"/>
      <c r="B87" s="15" t="n"/>
      <c r="C87" s="14" t="n"/>
      <c r="D87" s="14" t="n"/>
      <c r="E87" s="14" t="n"/>
      <c r="F87" s="15" t="n"/>
      <c r="G87" s="14" t="n"/>
      <c r="H87" s="14" t="n"/>
      <c r="I87" s="14" t="n"/>
      <c r="J87" s="14" t="n"/>
      <c r="K87" s="14" t="n"/>
      <c r="L87" s="16">
        <f>IF(A87="","",IFERROR(IF(COUNTIF('Contact Log'!$B$5:INDEX('Contact Log'!$B:$B,104),A87)=0,"",MAX(INDEX(('Contact Log'!$B$5:INDEX('Contact Log'!$B:$B,104)=A87)*('Contact Log'!$C$5:INDEX('Contact Log'!$C:$C,104)),0))),""))</f>
        <v/>
      </c>
      <c r="M87" s="17">
        <f>IF(A87="","",COUNTIF('Contact Log'!$B$5:INDEX('Contact Log'!$B:$B,104),A87))</f>
        <v/>
      </c>
      <c r="N87" s="15" t="n"/>
      <c r="O87" s="17">
        <f>IF(A87="","",IF(NOT(ISNUMBER(B87)),"",IF(OR(K87=Assumptions!$H$4,K87=Assumptions!$H$5,K87=Assumptions!$H$6),MAX(0,TODAY()-B87),"")))</f>
        <v/>
      </c>
      <c r="P87" s="17">
        <f>IF(OR(A87="",NOT(ISNUMBER(O87))),"",IF(OR(K87=Assumptions!$H$4,K87=Assumptions!$H$5,K87=Assumptions!$H$6),MIN(O87,Assumptions!$B$6)+IFERROR(VLOOKUP(E87,Assumptions!$D$4:$E$8,2,FALSE),0)+IFERROR(VLOOKUP(G87,Assumptions!$F$4:$G$7,2,FALSE),0)+IF(AND(ISNUMBER(F87),F87&gt;=TODAY(),F87&lt;=TODAY()+Assumptions!$B$4),Assumptions!$B$7,0)+IF(AND(M87=0,O87&gt;=Assumptions!$B$5),Assumptions!$B$8,0)+IF(AND(ISNUMBER(N87),N87&lt;TODAY()),Assumptions!$B$9,0),""))</f>
        <v/>
      </c>
      <c r="Q87" s="11">
        <f>IF(P87="","",IF(P87&gt;=Assumptions!$B$10,"High",IF(P87&gt;=Assumptions!$B$11,"Medium","Routine")))</f>
        <v/>
      </c>
      <c r="R87" s="18">
        <f>IF(A87="","",IF(COUNTIF($A$5:$A$104,A87)&gt;1,"Check: duplicate request ID",IF(NOT(OR(K87=Assumptions!$H$4,K87=Assumptions!$H$5,K87=Assumptions!$H$6)),"",IF(AND(ISNUMBER(F87),F87&lt;TODAY()),"Check: preferred date passed",IF(AND(ISNUMBER(N87),N87&lt;=TODAY()),"Check: follow-up due",IF(AND(M87=0,ISNUMBER(O87),O87&gt;=Assumptions!$B$5),"Check: no contact attempt",""))))))</f>
        <v/>
      </c>
      <c r="S87" s="14" t="n"/>
    </row>
    <row r="88">
      <c r="A88" s="14" t="n"/>
      <c r="B88" s="15" t="n"/>
      <c r="C88" s="14" t="n"/>
      <c r="D88" s="14" t="n"/>
      <c r="E88" s="14" t="n"/>
      <c r="F88" s="15" t="n"/>
      <c r="G88" s="14" t="n"/>
      <c r="H88" s="14" t="n"/>
      <c r="I88" s="14" t="n"/>
      <c r="J88" s="14" t="n"/>
      <c r="K88" s="14" t="n"/>
      <c r="L88" s="19">
        <f>IF(A88="","",IFERROR(IF(COUNTIF('Contact Log'!$B$5:INDEX('Contact Log'!$B:$B,104),A88)=0,"",MAX(INDEX(('Contact Log'!$B$5:INDEX('Contact Log'!$B:$B,104)=A88)*('Contact Log'!$C$5:INDEX('Contact Log'!$C:$C,104)),0))),""))</f>
        <v/>
      </c>
      <c r="M88" s="20">
        <f>IF(A88="","",COUNTIF('Contact Log'!$B$5:INDEX('Contact Log'!$B:$B,104),A88))</f>
        <v/>
      </c>
      <c r="N88" s="15" t="n"/>
      <c r="O88" s="20">
        <f>IF(A88="","",IF(NOT(ISNUMBER(B88)),"",IF(OR(K88=Assumptions!$H$4,K88=Assumptions!$H$5,K88=Assumptions!$H$6),MAX(0,TODAY()-B88),"")))</f>
        <v/>
      </c>
      <c r="P88" s="20">
        <f>IF(OR(A88="",NOT(ISNUMBER(O88))),"",IF(OR(K88=Assumptions!$H$4,K88=Assumptions!$H$5,K88=Assumptions!$H$6),MIN(O88,Assumptions!$B$6)+IFERROR(VLOOKUP(E88,Assumptions!$D$4:$E$8,2,FALSE),0)+IFERROR(VLOOKUP(G88,Assumptions!$F$4:$G$7,2,FALSE),0)+IF(AND(ISNUMBER(F88),F88&gt;=TODAY(),F88&lt;=TODAY()+Assumptions!$B$4),Assumptions!$B$7,0)+IF(AND(M88=0,O88&gt;=Assumptions!$B$5),Assumptions!$B$8,0)+IF(AND(ISNUMBER(N88),N88&lt;TODAY()),Assumptions!$B$9,0),""))</f>
        <v/>
      </c>
      <c r="Q88" s="8">
        <f>IF(P88="","",IF(P88&gt;=Assumptions!$B$10,"High",IF(P88&gt;=Assumptions!$B$11,"Medium","Routine")))</f>
        <v/>
      </c>
      <c r="R88" s="21">
        <f>IF(A88="","",IF(COUNTIF($A$5:$A$104,A88)&gt;1,"Check: duplicate request ID",IF(NOT(OR(K88=Assumptions!$H$4,K88=Assumptions!$H$5,K88=Assumptions!$H$6)),"",IF(AND(ISNUMBER(F88),F88&lt;TODAY()),"Check: preferred date passed",IF(AND(ISNUMBER(N88),N88&lt;=TODAY()),"Check: follow-up due",IF(AND(M88=0,ISNUMBER(O88),O88&gt;=Assumptions!$B$5),"Check: no contact attempt",""))))))</f>
        <v/>
      </c>
      <c r="S88" s="14" t="n"/>
    </row>
    <row r="89">
      <c r="A89" s="14" t="n"/>
      <c r="B89" s="15" t="n"/>
      <c r="C89" s="14" t="n"/>
      <c r="D89" s="14" t="n"/>
      <c r="E89" s="14" t="n"/>
      <c r="F89" s="15" t="n"/>
      <c r="G89" s="14" t="n"/>
      <c r="H89" s="14" t="n"/>
      <c r="I89" s="14" t="n"/>
      <c r="J89" s="14" t="n"/>
      <c r="K89" s="14" t="n"/>
      <c r="L89" s="16">
        <f>IF(A89="","",IFERROR(IF(COUNTIF('Contact Log'!$B$5:INDEX('Contact Log'!$B:$B,104),A89)=0,"",MAX(INDEX(('Contact Log'!$B$5:INDEX('Contact Log'!$B:$B,104)=A89)*('Contact Log'!$C$5:INDEX('Contact Log'!$C:$C,104)),0))),""))</f>
        <v/>
      </c>
      <c r="M89" s="17">
        <f>IF(A89="","",COUNTIF('Contact Log'!$B$5:INDEX('Contact Log'!$B:$B,104),A89))</f>
        <v/>
      </c>
      <c r="N89" s="15" t="n"/>
      <c r="O89" s="17">
        <f>IF(A89="","",IF(NOT(ISNUMBER(B89)),"",IF(OR(K89=Assumptions!$H$4,K89=Assumptions!$H$5,K89=Assumptions!$H$6),MAX(0,TODAY()-B89),"")))</f>
        <v/>
      </c>
      <c r="P89" s="17">
        <f>IF(OR(A89="",NOT(ISNUMBER(O89))),"",IF(OR(K89=Assumptions!$H$4,K89=Assumptions!$H$5,K89=Assumptions!$H$6),MIN(O89,Assumptions!$B$6)+IFERROR(VLOOKUP(E89,Assumptions!$D$4:$E$8,2,FALSE),0)+IFERROR(VLOOKUP(G89,Assumptions!$F$4:$G$7,2,FALSE),0)+IF(AND(ISNUMBER(F89),F89&gt;=TODAY(),F89&lt;=TODAY()+Assumptions!$B$4),Assumptions!$B$7,0)+IF(AND(M89=0,O89&gt;=Assumptions!$B$5),Assumptions!$B$8,0)+IF(AND(ISNUMBER(N89),N89&lt;TODAY()),Assumptions!$B$9,0),""))</f>
        <v/>
      </c>
      <c r="Q89" s="11">
        <f>IF(P89="","",IF(P89&gt;=Assumptions!$B$10,"High",IF(P89&gt;=Assumptions!$B$11,"Medium","Routine")))</f>
        <v/>
      </c>
      <c r="R89" s="18">
        <f>IF(A89="","",IF(COUNTIF($A$5:$A$104,A89)&gt;1,"Check: duplicate request ID",IF(NOT(OR(K89=Assumptions!$H$4,K89=Assumptions!$H$5,K89=Assumptions!$H$6)),"",IF(AND(ISNUMBER(F89),F89&lt;TODAY()),"Check: preferred date passed",IF(AND(ISNUMBER(N89),N89&lt;=TODAY()),"Check: follow-up due",IF(AND(M89=0,ISNUMBER(O89),O89&gt;=Assumptions!$B$5),"Check: no contact attempt",""))))))</f>
        <v/>
      </c>
      <c r="S89" s="14" t="n"/>
    </row>
    <row r="90">
      <c r="A90" s="14" t="n"/>
      <c r="B90" s="15" t="n"/>
      <c r="C90" s="14" t="n"/>
      <c r="D90" s="14" t="n"/>
      <c r="E90" s="14" t="n"/>
      <c r="F90" s="15" t="n"/>
      <c r="G90" s="14" t="n"/>
      <c r="H90" s="14" t="n"/>
      <c r="I90" s="14" t="n"/>
      <c r="J90" s="14" t="n"/>
      <c r="K90" s="14" t="n"/>
      <c r="L90" s="19">
        <f>IF(A90="","",IFERROR(IF(COUNTIF('Contact Log'!$B$5:INDEX('Contact Log'!$B:$B,104),A90)=0,"",MAX(INDEX(('Contact Log'!$B$5:INDEX('Contact Log'!$B:$B,104)=A90)*('Contact Log'!$C$5:INDEX('Contact Log'!$C:$C,104)),0))),""))</f>
        <v/>
      </c>
      <c r="M90" s="20">
        <f>IF(A90="","",COUNTIF('Contact Log'!$B$5:INDEX('Contact Log'!$B:$B,104),A90))</f>
        <v/>
      </c>
      <c r="N90" s="15" t="n"/>
      <c r="O90" s="20">
        <f>IF(A90="","",IF(NOT(ISNUMBER(B90)),"",IF(OR(K90=Assumptions!$H$4,K90=Assumptions!$H$5,K90=Assumptions!$H$6),MAX(0,TODAY()-B90),"")))</f>
        <v/>
      </c>
      <c r="P90" s="20">
        <f>IF(OR(A90="",NOT(ISNUMBER(O90))),"",IF(OR(K90=Assumptions!$H$4,K90=Assumptions!$H$5,K90=Assumptions!$H$6),MIN(O90,Assumptions!$B$6)+IFERROR(VLOOKUP(E90,Assumptions!$D$4:$E$8,2,FALSE),0)+IFERROR(VLOOKUP(G90,Assumptions!$F$4:$G$7,2,FALSE),0)+IF(AND(ISNUMBER(F90),F90&gt;=TODAY(),F90&lt;=TODAY()+Assumptions!$B$4),Assumptions!$B$7,0)+IF(AND(M90=0,O90&gt;=Assumptions!$B$5),Assumptions!$B$8,0)+IF(AND(ISNUMBER(N90),N90&lt;TODAY()),Assumptions!$B$9,0),""))</f>
        <v/>
      </c>
      <c r="Q90" s="8">
        <f>IF(P90="","",IF(P90&gt;=Assumptions!$B$10,"High",IF(P90&gt;=Assumptions!$B$11,"Medium","Routine")))</f>
        <v/>
      </c>
      <c r="R90" s="21">
        <f>IF(A90="","",IF(COUNTIF($A$5:$A$104,A90)&gt;1,"Check: duplicate request ID",IF(NOT(OR(K90=Assumptions!$H$4,K90=Assumptions!$H$5,K90=Assumptions!$H$6)),"",IF(AND(ISNUMBER(F90),F90&lt;TODAY()),"Check: preferred date passed",IF(AND(ISNUMBER(N90),N90&lt;=TODAY()),"Check: follow-up due",IF(AND(M90=0,ISNUMBER(O90),O90&gt;=Assumptions!$B$5),"Check: no contact attempt",""))))))</f>
        <v/>
      </c>
      <c r="S90" s="14" t="n"/>
    </row>
    <row r="91">
      <c r="A91" s="14" t="n"/>
      <c r="B91" s="15" t="n"/>
      <c r="C91" s="14" t="n"/>
      <c r="D91" s="14" t="n"/>
      <c r="E91" s="14" t="n"/>
      <c r="F91" s="15" t="n"/>
      <c r="G91" s="14" t="n"/>
      <c r="H91" s="14" t="n"/>
      <c r="I91" s="14" t="n"/>
      <c r="J91" s="14" t="n"/>
      <c r="K91" s="14" t="n"/>
      <c r="L91" s="16">
        <f>IF(A91="","",IFERROR(IF(COUNTIF('Contact Log'!$B$5:INDEX('Contact Log'!$B:$B,104),A91)=0,"",MAX(INDEX(('Contact Log'!$B$5:INDEX('Contact Log'!$B:$B,104)=A91)*('Contact Log'!$C$5:INDEX('Contact Log'!$C:$C,104)),0))),""))</f>
        <v/>
      </c>
      <c r="M91" s="17">
        <f>IF(A91="","",COUNTIF('Contact Log'!$B$5:INDEX('Contact Log'!$B:$B,104),A91))</f>
        <v/>
      </c>
      <c r="N91" s="15" t="n"/>
      <c r="O91" s="17">
        <f>IF(A91="","",IF(NOT(ISNUMBER(B91)),"",IF(OR(K91=Assumptions!$H$4,K91=Assumptions!$H$5,K91=Assumptions!$H$6),MAX(0,TODAY()-B91),"")))</f>
        <v/>
      </c>
      <c r="P91" s="17">
        <f>IF(OR(A91="",NOT(ISNUMBER(O91))),"",IF(OR(K91=Assumptions!$H$4,K91=Assumptions!$H$5,K91=Assumptions!$H$6),MIN(O91,Assumptions!$B$6)+IFERROR(VLOOKUP(E91,Assumptions!$D$4:$E$8,2,FALSE),0)+IFERROR(VLOOKUP(G91,Assumptions!$F$4:$G$7,2,FALSE),0)+IF(AND(ISNUMBER(F91),F91&gt;=TODAY(),F91&lt;=TODAY()+Assumptions!$B$4),Assumptions!$B$7,0)+IF(AND(M91=0,O91&gt;=Assumptions!$B$5),Assumptions!$B$8,0)+IF(AND(ISNUMBER(N91),N91&lt;TODAY()),Assumptions!$B$9,0),""))</f>
        <v/>
      </c>
      <c r="Q91" s="11">
        <f>IF(P91="","",IF(P91&gt;=Assumptions!$B$10,"High",IF(P91&gt;=Assumptions!$B$11,"Medium","Routine")))</f>
        <v/>
      </c>
      <c r="R91" s="18">
        <f>IF(A91="","",IF(COUNTIF($A$5:$A$104,A91)&gt;1,"Check: duplicate request ID",IF(NOT(OR(K91=Assumptions!$H$4,K91=Assumptions!$H$5,K91=Assumptions!$H$6)),"",IF(AND(ISNUMBER(F91),F91&lt;TODAY()),"Check: preferred date passed",IF(AND(ISNUMBER(N91),N91&lt;=TODAY()),"Check: follow-up due",IF(AND(M91=0,ISNUMBER(O91),O91&gt;=Assumptions!$B$5),"Check: no contact attempt",""))))))</f>
        <v/>
      </c>
      <c r="S91" s="14" t="n"/>
    </row>
    <row r="92">
      <c r="A92" s="14" t="n"/>
      <c r="B92" s="15" t="n"/>
      <c r="C92" s="14" t="n"/>
      <c r="D92" s="14" t="n"/>
      <c r="E92" s="14" t="n"/>
      <c r="F92" s="15" t="n"/>
      <c r="G92" s="14" t="n"/>
      <c r="H92" s="14" t="n"/>
      <c r="I92" s="14" t="n"/>
      <c r="J92" s="14" t="n"/>
      <c r="K92" s="14" t="n"/>
      <c r="L92" s="19">
        <f>IF(A92="","",IFERROR(IF(COUNTIF('Contact Log'!$B$5:INDEX('Contact Log'!$B:$B,104),A92)=0,"",MAX(INDEX(('Contact Log'!$B$5:INDEX('Contact Log'!$B:$B,104)=A92)*('Contact Log'!$C$5:INDEX('Contact Log'!$C:$C,104)),0))),""))</f>
        <v/>
      </c>
      <c r="M92" s="20">
        <f>IF(A92="","",COUNTIF('Contact Log'!$B$5:INDEX('Contact Log'!$B:$B,104),A92))</f>
        <v/>
      </c>
      <c r="N92" s="15" t="n"/>
      <c r="O92" s="20">
        <f>IF(A92="","",IF(NOT(ISNUMBER(B92)),"",IF(OR(K92=Assumptions!$H$4,K92=Assumptions!$H$5,K92=Assumptions!$H$6),MAX(0,TODAY()-B92),"")))</f>
        <v/>
      </c>
      <c r="P92" s="20">
        <f>IF(OR(A92="",NOT(ISNUMBER(O92))),"",IF(OR(K92=Assumptions!$H$4,K92=Assumptions!$H$5,K92=Assumptions!$H$6),MIN(O92,Assumptions!$B$6)+IFERROR(VLOOKUP(E92,Assumptions!$D$4:$E$8,2,FALSE),0)+IFERROR(VLOOKUP(G92,Assumptions!$F$4:$G$7,2,FALSE),0)+IF(AND(ISNUMBER(F92),F92&gt;=TODAY(),F92&lt;=TODAY()+Assumptions!$B$4),Assumptions!$B$7,0)+IF(AND(M92=0,O92&gt;=Assumptions!$B$5),Assumptions!$B$8,0)+IF(AND(ISNUMBER(N92),N92&lt;TODAY()),Assumptions!$B$9,0),""))</f>
        <v/>
      </c>
      <c r="Q92" s="8">
        <f>IF(P92="","",IF(P92&gt;=Assumptions!$B$10,"High",IF(P92&gt;=Assumptions!$B$11,"Medium","Routine")))</f>
        <v/>
      </c>
      <c r="R92" s="21">
        <f>IF(A92="","",IF(COUNTIF($A$5:$A$104,A92)&gt;1,"Check: duplicate request ID",IF(NOT(OR(K92=Assumptions!$H$4,K92=Assumptions!$H$5,K92=Assumptions!$H$6)),"",IF(AND(ISNUMBER(F92),F92&lt;TODAY()),"Check: preferred date passed",IF(AND(ISNUMBER(N92),N92&lt;=TODAY()),"Check: follow-up due",IF(AND(M92=0,ISNUMBER(O92),O92&gt;=Assumptions!$B$5),"Check: no contact attempt",""))))))</f>
        <v/>
      </c>
      <c r="S92" s="14" t="n"/>
    </row>
    <row r="93">
      <c r="A93" s="14" t="n"/>
      <c r="B93" s="15" t="n"/>
      <c r="C93" s="14" t="n"/>
      <c r="D93" s="14" t="n"/>
      <c r="E93" s="14" t="n"/>
      <c r="F93" s="15" t="n"/>
      <c r="G93" s="14" t="n"/>
      <c r="H93" s="14" t="n"/>
      <c r="I93" s="14" t="n"/>
      <c r="J93" s="14" t="n"/>
      <c r="K93" s="14" t="n"/>
      <c r="L93" s="16">
        <f>IF(A93="","",IFERROR(IF(COUNTIF('Contact Log'!$B$5:INDEX('Contact Log'!$B:$B,104),A93)=0,"",MAX(INDEX(('Contact Log'!$B$5:INDEX('Contact Log'!$B:$B,104)=A93)*('Contact Log'!$C$5:INDEX('Contact Log'!$C:$C,104)),0))),""))</f>
        <v/>
      </c>
      <c r="M93" s="17">
        <f>IF(A93="","",COUNTIF('Contact Log'!$B$5:INDEX('Contact Log'!$B:$B,104),A93))</f>
        <v/>
      </c>
      <c r="N93" s="15" t="n"/>
      <c r="O93" s="17">
        <f>IF(A93="","",IF(NOT(ISNUMBER(B93)),"",IF(OR(K93=Assumptions!$H$4,K93=Assumptions!$H$5,K93=Assumptions!$H$6),MAX(0,TODAY()-B93),"")))</f>
        <v/>
      </c>
      <c r="P93" s="17">
        <f>IF(OR(A93="",NOT(ISNUMBER(O93))),"",IF(OR(K93=Assumptions!$H$4,K93=Assumptions!$H$5,K93=Assumptions!$H$6),MIN(O93,Assumptions!$B$6)+IFERROR(VLOOKUP(E93,Assumptions!$D$4:$E$8,2,FALSE),0)+IFERROR(VLOOKUP(G93,Assumptions!$F$4:$G$7,2,FALSE),0)+IF(AND(ISNUMBER(F93),F93&gt;=TODAY(),F93&lt;=TODAY()+Assumptions!$B$4),Assumptions!$B$7,0)+IF(AND(M93=0,O93&gt;=Assumptions!$B$5),Assumptions!$B$8,0)+IF(AND(ISNUMBER(N93),N93&lt;TODAY()),Assumptions!$B$9,0),""))</f>
        <v/>
      </c>
      <c r="Q93" s="11">
        <f>IF(P93="","",IF(P93&gt;=Assumptions!$B$10,"High",IF(P93&gt;=Assumptions!$B$11,"Medium","Routine")))</f>
        <v/>
      </c>
      <c r="R93" s="18">
        <f>IF(A93="","",IF(COUNTIF($A$5:$A$104,A93)&gt;1,"Check: duplicate request ID",IF(NOT(OR(K93=Assumptions!$H$4,K93=Assumptions!$H$5,K93=Assumptions!$H$6)),"",IF(AND(ISNUMBER(F93),F93&lt;TODAY()),"Check: preferred date passed",IF(AND(ISNUMBER(N93),N93&lt;=TODAY()),"Check: follow-up due",IF(AND(M93=0,ISNUMBER(O93),O93&gt;=Assumptions!$B$5),"Check: no contact attempt",""))))))</f>
        <v/>
      </c>
      <c r="S93" s="14" t="n"/>
    </row>
    <row r="94">
      <c r="A94" s="14" t="n"/>
      <c r="B94" s="15" t="n"/>
      <c r="C94" s="14" t="n"/>
      <c r="D94" s="14" t="n"/>
      <c r="E94" s="14" t="n"/>
      <c r="F94" s="15" t="n"/>
      <c r="G94" s="14" t="n"/>
      <c r="H94" s="14" t="n"/>
      <c r="I94" s="14" t="n"/>
      <c r="J94" s="14" t="n"/>
      <c r="K94" s="14" t="n"/>
      <c r="L94" s="19">
        <f>IF(A94="","",IFERROR(IF(COUNTIF('Contact Log'!$B$5:INDEX('Contact Log'!$B:$B,104),A94)=0,"",MAX(INDEX(('Contact Log'!$B$5:INDEX('Contact Log'!$B:$B,104)=A94)*('Contact Log'!$C$5:INDEX('Contact Log'!$C:$C,104)),0))),""))</f>
        <v/>
      </c>
      <c r="M94" s="20">
        <f>IF(A94="","",COUNTIF('Contact Log'!$B$5:INDEX('Contact Log'!$B:$B,104),A94))</f>
        <v/>
      </c>
      <c r="N94" s="15" t="n"/>
      <c r="O94" s="20">
        <f>IF(A94="","",IF(NOT(ISNUMBER(B94)),"",IF(OR(K94=Assumptions!$H$4,K94=Assumptions!$H$5,K94=Assumptions!$H$6),MAX(0,TODAY()-B94),"")))</f>
        <v/>
      </c>
      <c r="P94" s="20">
        <f>IF(OR(A94="",NOT(ISNUMBER(O94))),"",IF(OR(K94=Assumptions!$H$4,K94=Assumptions!$H$5,K94=Assumptions!$H$6),MIN(O94,Assumptions!$B$6)+IFERROR(VLOOKUP(E94,Assumptions!$D$4:$E$8,2,FALSE),0)+IFERROR(VLOOKUP(G94,Assumptions!$F$4:$G$7,2,FALSE),0)+IF(AND(ISNUMBER(F94),F94&gt;=TODAY(),F94&lt;=TODAY()+Assumptions!$B$4),Assumptions!$B$7,0)+IF(AND(M94=0,O94&gt;=Assumptions!$B$5),Assumptions!$B$8,0)+IF(AND(ISNUMBER(N94),N94&lt;TODAY()),Assumptions!$B$9,0),""))</f>
        <v/>
      </c>
      <c r="Q94" s="8">
        <f>IF(P94="","",IF(P94&gt;=Assumptions!$B$10,"High",IF(P94&gt;=Assumptions!$B$11,"Medium","Routine")))</f>
        <v/>
      </c>
      <c r="R94" s="21">
        <f>IF(A94="","",IF(COUNTIF($A$5:$A$104,A94)&gt;1,"Check: duplicate request ID",IF(NOT(OR(K94=Assumptions!$H$4,K94=Assumptions!$H$5,K94=Assumptions!$H$6)),"",IF(AND(ISNUMBER(F94),F94&lt;TODAY()),"Check: preferred date passed",IF(AND(ISNUMBER(N94),N94&lt;=TODAY()),"Check: follow-up due",IF(AND(M94=0,ISNUMBER(O94),O94&gt;=Assumptions!$B$5),"Check: no contact attempt",""))))))</f>
        <v/>
      </c>
      <c r="S94" s="14" t="n"/>
    </row>
    <row r="95">
      <c r="A95" s="14" t="n"/>
      <c r="B95" s="15" t="n"/>
      <c r="C95" s="14" t="n"/>
      <c r="D95" s="14" t="n"/>
      <c r="E95" s="14" t="n"/>
      <c r="F95" s="15" t="n"/>
      <c r="G95" s="14" t="n"/>
      <c r="H95" s="14" t="n"/>
      <c r="I95" s="14" t="n"/>
      <c r="J95" s="14" t="n"/>
      <c r="K95" s="14" t="n"/>
      <c r="L95" s="16">
        <f>IF(A95="","",IFERROR(IF(COUNTIF('Contact Log'!$B$5:INDEX('Contact Log'!$B:$B,104),A95)=0,"",MAX(INDEX(('Contact Log'!$B$5:INDEX('Contact Log'!$B:$B,104)=A95)*('Contact Log'!$C$5:INDEX('Contact Log'!$C:$C,104)),0))),""))</f>
        <v/>
      </c>
      <c r="M95" s="17">
        <f>IF(A95="","",COUNTIF('Contact Log'!$B$5:INDEX('Contact Log'!$B:$B,104),A95))</f>
        <v/>
      </c>
      <c r="N95" s="15" t="n"/>
      <c r="O95" s="17">
        <f>IF(A95="","",IF(NOT(ISNUMBER(B95)),"",IF(OR(K95=Assumptions!$H$4,K95=Assumptions!$H$5,K95=Assumptions!$H$6),MAX(0,TODAY()-B95),"")))</f>
        <v/>
      </c>
      <c r="P95" s="17">
        <f>IF(OR(A95="",NOT(ISNUMBER(O95))),"",IF(OR(K95=Assumptions!$H$4,K95=Assumptions!$H$5,K95=Assumptions!$H$6),MIN(O95,Assumptions!$B$6)+IFERROR(VLOOKUP(E95,Assumptions!$D$4:$E$8,2,FALSE),0)+IFERROR(VLOOKUP(G95,Assumptions!$F$4:$G$7,2,FALSE),0)+IF(AND(ISNUMBER(F95),F95&gt;=TODAY(),F95&lt;=TODAY()+Assumptions!$B$4),Assumptions!$B$7,0)+IF(AND(M95=0,O95&gt;=Assumptions!$B$5),Assumptions!$B$8,0)+IF(AND(ISNUMBER(N95),N95&lt;TODAY()),Assumptions!$B$9,0),""))</f>
        <v/>
      </c>
      <c r="Q95" s="11">
        <f>IF(P95="","",IF(P95&gt;=Assumptions!$B$10,"High",IF(P95&gt;=Assumptions!$B$11,"Medium","Routine")))</f>
        <v/>
      </c>
      <c r="R95" s="18">
        <f>IF(A95="","",IF(COUNTIF($A$5:$A$104,A95)&gt;1,"Check: duplicate request ID",IF(NOT(OR(K95=Assumptions!$H$4,K95=Assumptions!$H$5,K95=Assumptions!$H$6)),"",IF(AND(ISNUMBER(F95),F95&lt;TODAY()),"Check: preferred date passed",IF(AND(ISNUMBER(N95),N95&lt;=TODAY()),"Check: follow-up due",IF(AND(M95=0,ISNUMBER(O95),O95&gt;=Assumptions!$B$5),"Check: no contact attempt",""))))))</f>
        <v/>
      </c>
      <c r="S95" s="14" t="n"/>
    </row>
    <row r="96">
      <c r="A96" s="14" t="n"/>
      <c r="B96" s="15" t="n"/>
      <c r="C96" s="14" t="n"/>
      <c r="D96" s="14" t="n"/>
      <c r="E96" s="14" t="n"/>
      <c r="F96" s="15" t="n"/>
      <c r="G96" s="14" t="n"/>
      <c r="H96" s="14" t="n"/>
      <c r="I96" s="14" t="n"/>
      <c r="J96" s="14" t="n"/>
      <c r="K96" s="14" t="n"/>
      <c r="L96" s="19">
        <f>IF(A96="","",IFERROR(IF(COUNTIF('Contact Log'!$B$5:INDEX('Contact Log'!$B:$B,104),A96)=0,"",MAX(INDEX(('Contact Log'!$B$5:INDEX('Contact Log'!$B:$B,104)=A96)*('Contact Log'!$C$5:INDEX('Contact Log'!$C:$C,104)),0))),""))</f>
        <v/>
      </c>
      <c r="M96" s="20">
        <f>IF(A96="","",COUNTIF('Contact Log'!$B$5:INDEX('Contact Log'!$B:$B,104),A96))</f>
        <v/>
      </c>
      <c r="N96" s="15" t="n"/>
      <c r="O96" s="20">
        <f>IF(A96="","",IF(NOT(ISNUMBER(B96)),"",IF(OR(K96=Assumptions!$H$4,K96=Assumptions!$H$5,K96=Assumptions!$H$6),MAX(0,TODAY()-B96),"")))</f>
        <v/>
      </c>
      <c r="P96" s="20">
        <f>IF(OR(A96="",NOT(ISNUMBER(O96))),"",IF(OR(K96=Assumptions!$H$4,K96=Assumptions!$H$5,K96=Assumptions!$H$6),MIN(O96,Assumptions!$B$6)+IFERROR(VLOOKUP(E96,Assumptions!$D$4:$E$8,2,FALSE),0)+IFERROR(VLOOKUP(G96,Assumptions!$F$4:$G$7,2,FALSE),0)+IF(AND(ISNUMBER(F96),F96&gt;=TODAY(),F96&lt;=TODAY()+Assumptions!$B$4),Assumptions!$B$7,0)+IF(AND(M96=0,O96&gt;=Assumptions!$B$5),Assumptions!$B$8,0)+IF(AND(ISNUMBER(N96),N96&lt;TODAY()),Assumptions!$B$9,0),""))</f>
        <v/>
      </c>
      <c r="Q96" s="8">
        <f>IF(P96="","",IF(P96&gt;=Assumptions!$B$10,"High",IF(P96&gt;=Assumptions!$B$11,"Medium","Routine")))</f>
        <v/>
      </c>
      <c r="R96" s="21">
        <f>IF(A96="","",IF(COUNTIF($A$5:$A$104,A96)&gt;1,"Check: duplicate request ID",IF(NOT(OR(K96=Assumptions!$H$4,K96=Assumptions!$H$5,K96=Assumptions!$H$6)),"",IF(AND(ISNUMBER(F96),F96&lt;TODAY()),"Check: preferred date passed",IF(AND(ISNUMBER(N96),N96&lt;=TODAY()),"Check: follow-up due",IF(AND(M96=0,ISNUMBER(O96),O96&gt;=Assumptions!$B$5),"Check: no contact attempt",""))))))</f>
        <v/>
      </c>
      <c r="S96" s="14" t="n"/>
    </row>
    <row r="97">
      <c r="A97" s="14" t="n"/>
      <c r="B97" s="15" t="n"/>
      <c r="C97" s="14" t="n"/>
      <c r="D97" s="14" t="n"/>
      <c r="E97" s="14" t="n"/>
      <c r="F97" s="15" t="n"/>
      <c r="G97" s="14" t="n"/>
      <c r="H97" s="14" t="n"/>
      <c r="I97" s="14" t="n"/>
      <c r="J97" s="14" t="n"/>
      <c r="K97" s="14" t="n"/>
      <c r="L97" s="16">
        <f>IF(A97="","",IFERROR(IF(COUNTIF('Contact Log'!$B$5:INDEX('Contact Log'!$B:$B,104),A97)=0,"",MAX(INDEX(('Contact Log'!$B$5:INDEX('Contact Log'!$B:$B,104)=A97)*('Contact Log'!$C$5:INDEX('Contact Log'!$C:$C,104)),0))),""))</f>
        <v/>
      </c>
      <c r="M97" s="17">
        <f>IF(A97="","",COUNTIF('Contact Log'!$B$5:INDEX('Contact Log'!$B:$B,104),A97))</f>
        <v/>
      </c>
      <c r="N97" s="15" t="n"/>
      <c r="O97" s="17">
        <f>IF(A97="","",IF(NOT(ISNUMBER(B97)),"",IF(OR(K97=Assumptions!$H$4,K97=Assumptions!$H$5,K97=Assumptions!$H$6),MAX(0,TODAY()-B97),"")))</f>
        <v/>
      </c>
      <c r="P97" s="17">
        <f>IF(OR(A97="",NOT(ISNUMBER(O97))),"",IF(OR(K97=Assumptions!$H$4,K97=Assumptions!$H$5,K97=Assumptions!$H$6),MIN(O97,Assumptions!$B$6)+IFERROR(VLOOKUP(E97,Assumptions!$D$4:$E$8,2,FALSE),0)+IFERROR(VLOOKUP(G97,Assumptions!$F$4:$G$7,2,FALSE),0)+IF(AND(ISNUMBER(F97),F97&gt;=TODAY(),F97&lt;=TODAY()+Assumptions!$B$4),Assumptions!$B$7,0)+IF(AND(M97=0,O97&gt;=Assumptions!$B$5),Assumptions!$B$8,0)+IF(AND(ISNUMBER(N97),N97&lt;TODAY()),Assumptions!$B$9,0),""))</f>
        <v/>
      </c>
      <c r="Q97" s="11">
        <f>IF(P97="","",IF(P97&gt;=Assumptions!$B$10,"High",IF(P97&gt;=Assumptions!$B$11,"Medium","Routine")))</f>
        <v/>
      </c>
      <c r="R97" s="18">
        <f>IF(A97="","",IF(COUNTIF($A$5:$A$104,A97)&gt;1,"Check: duplicate request ID",IF(NOT(OR(K97=Assumptions!$H$4,K97=Assumptions!$H$5,K97=Assumptions!$H$6)),"",IF(AND(ISNUMBER(F97),F97&lt;TODAY()),"Check: preferred date passed",IF(AND(ISNUMBER(N97),N97&lt;=TODAY()),"Check: follow-up due",IF(AND(M97=0,ISNUMBER(O97),O97&gt;=Assumptions!$B$5),"Check: no contact attempt",""))))))</f>
        <v/>
      </c>
      <c r="S97" s="14" t="n"/>
    </row>
    <row r="98">
      <c r="A98" s="14" t="n"/>
      <c r="B98" s="15" t="n"/>
      <c r="C98" s="14" t="n"/>
      <c r="D98" s="14" t="n"/>
      <c r="E98" s="14" t="n"/>
      <c r="F98" s="15" t="n"/>
      <c r="G98" s="14" t="n"/>
      <c r="H98" s="14" t="n"/>
      <c r="I98" s="14" t="n"/>
      <c r="J98" s="14" t="n"/>
      <c r="K98" s="14" t="n"/>
      <c r="L98" s="19">
        <f>IF(A98="","",IFERROR(IF(COUNTIF('Contact Log'!$B$5:INDEX('Contact Log'!$B:$B,104),A98)=0,"",MAX(INDEX(('Contact Log'!$B$5:INDEX('Contact Log'!$B:$B,104)=A98)*('Contact Log'!$C$5:INDEX('Contact Log'!$C:$C,104)),0))),""))</f>
        <v/>
      </c>
      <c r="M98" s="20">
        <f>IF(A98="","",COUNTIF('Contact Log'!$B$5:INDEX('Contact Log'!$B:$B,104),A98))</f>
        <v/>
      </c>
      <c r="N98" s="15" t="n"/>
      <c r="O98" s="20">
        <f>IF(A98="","",IF(NOT(ISNUMBER(B98)),"",IF(OR(K98=Assumptions!$H$4,K98=Assumptions!$H$5,K98=Assumptions!$H$6),MAX(0,TODAY()-B98),"")))</f>
        <v/>
      </c>
      <c r="P98" s="20">
        <f>IF(OR(A98="",NOT(ISNUMBER(O98))),"",IF(OR(K98=Assumptions!$H$4,K98=Assumptions!$H$5,K98=Assumptions!$H$6),MIN(O98,Assumptions!$B$6)+IFERROR(VLOOKUP(E98,Assumptions!$D$4:$E$8,2,FALSE),0)+IFERROR(VLOOKUP(G98,Assumptions!$F$4:$G$7,2,FALSE),0)+IF(AND(ISNUMBER(F98),F98&gt;=TODAY(),F98&lt;=TODAY()+Assumptions!$B$4),Assumptions!$B$7,0)+IF(AND(M98=0,O98&gt;=Assumptions!$B$5),Assumptions!$B$8,0)+IF(AND(ISNUMBER(N98),N98&lt;TODAY()),Assumptions!$B$9,0),""))</f>
        <v/>
      </c>
      <c r="Q98" s="8">
        <f>IF(P98="","",IF(P98&gt;=Assumptions!$B$10,"High",IF(P98&gt;=Assumptions!$B$11,"Medium","Routine")))</f>
        <v/>
      </c>
      <c r="R98" s="21">
        <f>IF(A98="","",IF(COUNTIF($A$5:$A$104,A98)&gt;1,"Check: duplicate request ID",IF(NOT(OR(K98=Assumptions!$H$4,K98=Assumptions!$H$5,K98=Assumptions!$H$6)),"",IF(AND(ISNUMBER(F98),F98&lt;TODAY()),"Check: preferred date passed",IF(AND(ISNUMBER(N98),N98&lt;=TODAY()),"Check: follow-up due",IF(AND(M98=0,ISNUMBER(O98),O98&gt;=Assumptions!$B$5),"Check: no contact attempt",""))))))</f>
        <v/>
      </c>
      <c r="S98" s="14" t="n"/>
    </row>
    <row r="99">
      <c r="A99" s="14" t="n"/>
      <c r="B99" s="15" t="n"/>
      <c r="C99" s="14" t="n"/>
      <c r="D99" s="14" t="n"/>
      <c r="E99" s="14" t="n"/>
      <c r="F99" s="15" t="n"/>
      <c r="G99" s="14" t="n"/>
      <c r="H99" s="14" t="n"/>
      <c r="I99" s="14" t="n"/>
      <c r="J99" s="14" t="n"/>
      <c r="K99" s="14" t="n"/>
      <c r="L99" s="16">
        <f>IF(A99="","",IFERROR(IF(COUNTIF('Contact Log'!$B$5:INDEX('Contact Log'!$B:$B,104),A99)=0,"",MAX(INDEX(('Contact Log'!$B$5:INDEX('Contact Log'!$B:$B,104)=A99)*('Contact Log'!$C$5:INDEX('Contact Log'!$C:$C,104)),0))),""))</f>
        <v/>
      </c>
      <c r="M99" s="17">
        <f>IF(A99="","",COUNTIF('Contact Log'!$B$5:INDEX('Contact Log'!$B:$B,104),A99))</f>
        <v/>
      </c>
      <c r="N99" s="15" t="n"/>
      <c r="O99" s="17">
        <f>IF(A99="","",IF(NOT(ISNUMBER(B99)),"",IF(OR(K99=Assumptions!$H$4,K99=Assumptions!$H$5,K99=Assumptions!$H$6),MAX(0,TODAY()-B99),"")))</f>
        <v/>
      </c>
      <c r="P99" s="17">
        <f>IF(OR(A99="",NOT(ISNUMBER(O99))),"",IF(OR(K99=Assumptions!$H$4,K99=Assumptions!$H$5,K99=Assumptions!$H$6),MIN(O99,Assumptions!$B$6)+IFERROR(VLOOKUP(E99,Assumptions!$D$4:$E$8,2,FALSE),0)+IFERROR(VLOOKUP(G99,Assumptions!$F$4:$G$7,2,FALSE),0)+IF(AND(ISNUMBER(F99),F99&gt;=TODAY(),F99&lt;=TODAY()+Assumptions!$B$4),Assumptions!$B$7,0)+IF(AND(M99=0,O99&gt;=Assumptions!$B$5),Assumptions!$B$8,0)+IF(AND(ISNUMBER(N99),N99&lt;TODAY()),Assumptions!$B$9,0),""))</f>
        <v/>
      </c>
      <c r="Q99" s="11">
        <f>IF(P99="","",IF(P99&gt;=Assumptions!$B$10,"High",IF(P99&gt;=Assumptions!$B$11,"Medium","Routine")))</f>
        <v/>
      </c>
      <c r="R99" s="18">
        <f>IF(A99="","",IF(COUNTIF($A$5:$A$104,A99)&gt;1,"Check: duplicate request ID",IF(NOT(OR(K99=Assumptions!$H$4,K99=Assumptions!$H$5,K99=Assumptions!$H$6)),"",IF(AND(ISNUMBER(F99),F99&lt;TODAY()),"Check: preferred date passed",IF(AND(ISNUMBER(N99),N99&lt;=TODAY()),"Check: follow-up due",IF(AND(M99=0,ISNUMBER(O99),O99&gt;=Assumptions!$B$5),"Check: no contact attempt",""))))))</f>
        <v/>
      </c>
      <c r="S99" s="14" t="n"/>
    </row>
    <row r="100">
      <c r="A100" s="14" t="n"/>
      <c r="B100" s="15" t="n"/>
      <c r="C100" s="14" t="n"/>
      <c r="D100" s="14" t="n"/>
      <c r="E100" s="14" t="n"/>
      <c r="F100" s="15" t="n"/>
      <c r="G100" s="14" t="n"/>
      <c r="H100" s="14" t="n"/>
      <c r="I100" s="14" t="n"/>
      <c r="J100" s="14" t="n"/>
      <c r="K100" s="14" t="n"/>
      <c r="L100" s="19">
        <f>IF(A100="","",IFERROR(IF(COUNTIF('Contact Log'!$B$5:INDEX('Contact Log'!$B:$B,104),A100)=0,"",MAX(INDEX(('Contact Log'!$B$5:INDEX('Contact Log'!$B:$B,104)=A100)*('Contact Log'!$C$5:INDEX('Contact Log'!$C:$C,104)),0))),""))</f>
        <v/>
      </c>
      <c r="M100" s="20">
        <f>IF(A100="","",COUNTIF('Contact Log'!$B$5:INDEX('Contact Log'!$B:$B,104),A100))</f>
        <v/>
      </c>
      <c r="N100" s="15" t="n"/>
      <c r="O100" s="20">
        <f>IF(A100="","",IF(NOT(ISNUMBER(B100)),"",IF(OR(K100=Assumptions!$H$4,K100=Assumptions!$H$5,K100=Assumptions!$H$6),MAX(0,TODAY()-B100),"")))</f>
        <v/>
      </c>
      <c r="P100" s="20">
        <f>IF(OR(A100="",NOT(ISNUMBER(O100))),"",IF(OR(K100=Assumptions!$H$4,K100=Assumptions!$H$5,K100=Assumptions!$H$6),MIN(O100,Assumptions!$B$6)+IFERROR(VLOOKUP(E100,Assumptions!$D$4:$E$8,2,FALSE),0)+IFERROR(VLOOKUP(G100,Assumptions!$F$4:$G$7,2,FALSE),0)+IF(AND(ISNUMBER(F100),F100&gt;=TODAY(),F100&lt;=TODAY()+Assumptions!$B$4),Assumptions!$B$7,0)+IF(AND(M100=0,O100&gt;=Assumptions!$B$5),Assumptions!$B$8,0)+IF(AND(ISNUMBER(N100),N100&lt;TODAY()),Assumptions!$B$9,0),""))</f>
        <v/>
      </c>
      <c r="Q100" s="8">
        <f>IF(P100="","",IF(P100&gt;=Assumptions!$B$10,"High",IF(P100&gt;=Assumptions!$B$11,"Medium","Routine")))</f>
        <v/>
      </c>
      <c r="R100" s="21">
        <f>IF(A100="","",IF(COUNTIF($A$5:$A$104,A100)&gt;1,"Check: duplicate request ID",IF(NOT(OR(K100=Assumptions!$H$4,K100=Assumptions!$H$5,K100=Assumptions!$H$6)),"",IF(AND(ISNUMBER(F100),F100&lt;TODAY()),"Check: preferred date passed",IF(AND(ISNUMBER(N100),N100&lt;=TODAY()),"Check: follow-up due",IF(AND(M100=0,ISNUMBER(O100),O100&gt;=Assumptions!$B$5),"Check: no contact attempt",""))))))</f>
        <v/>
      </c>
      <c r="S100" s="14" t="n"/>
    </row>
    <row r="101">
      <c r="A101" s="14" t="n"/>
      <c r="B101" s="15" t="n"/>
      <c r="C101" s="14" t="n"/>
      <c r="D101" s="14" t="n"/>
      <c r="E101" s="14" t="n"/>
      <c r="F101" s="15" t="n"/>
      <c r="G101" s="14" t="n"/>
      <c r="H101" s="14" t="n"/>
      <c r="I101" s="14" t="n"/>
      <c r="J101" s="14" t="n"/>
      <c r="K101" s="14" t="n"/>
      <c r="L101" s="16">
        <f>IF(A101="","",IFERROR(IF(COUNTIF('Contact Log'!$B$5:INDEX('Contact Log'!$B:$B,104),A101)=0,"",MAX(INDEX(('Contact Log'!$B$5:INDEX('Contact Log'!$B:$B,104)=A101)*('Contact Log'!$C$5:INDEX('Contact Log'!$C:$C,104)),0))),""))</f>
        <v/>
      </c>
      <c r="M101" s="17">
        <f>IF(A101="","",COUNTIF('Contact Log'!$B$5:INDEX('Contact Log'!$B:$B,104),A101))</f>
        <v/>
      </c>
      <c r="N101" s="15" t="n"/>
      <c r="O101" s="17">
        <f>IF(A101="","",IF(NOT(ISNUMBER(B101)),"",IF(OR(K101=Assumptions!$H$4,K101=Assumptions!$H$5,K101=Assumptions!$H$6),MAX(0,TODAY()-B101),"")))</f>
        <v/>
      </c>
      <c r="P101" s="17">
        <f>IF(OR(A101="",NOT(ISNUMBER(O101))),"",IF(OR(K101=Assumptions!$H$4,K101=Assumptions!$H$5,K101=Assumptions!$H$6),MIN(O101,Assumptions!$B$6)+IFERROR(VLOOKUP(E101,Assumptions!$D$4:$E$8,2,FALSE),0)+IFERROR(VLOOKUP(G101,Assumptions!$F$4:$G$7,2,FALSE),0)+IF(AND(ISNUMBER(F101),F101&gt;=TODAY(),F101&lt;=TODAY()+Assumptions!$B$4),Assumptions!$B$7,0)+IF(AND(M101=0,O101&gt;=Assumptions!$B$5),Assumptions!$B$8,0)+IF(AND(ISNUMBER(N101),N101&lt;TODAY()),Assumptions!$B$9,0),""))</f>
        <v/>
      </c>
      <c r="Q101" s="11">
        <f>IF(P101="","",IF(P101&gt;=Assumptions!$B$10,"High",IF(P101&gt;=Assumptions!$B$11,"Medium","Routine")))</f>
        <v/>
      </c>
      <c r="R101" s="18">
        <f>IF(A101="","",IF(COUNTIF($A$5:$A$104,A101)&gt;1,"Check: duplicate request ID",IF(NOT(OR(K101=Assumptions!$H$4,K101=Assumptions!$H$5,K101=Assumptions!$H$6)),"",IF(AND(ISNUMBER(F101),F101&lt;TODAY()),"Check: preferred date passed",IF(AND(ISNUMBER(N101),N101&lt;=TODAY()),"Check: follow-up due",IF(AND(M101=0,ISNUMBER(O101),O101&gt;=Assumptions!$B$5),"Check: no contact attempt",""))))))</f>
        <v/>
      </c>
      <c r="S101" s="14" t="n"/>
    </row>
    <row r="102">
      <c r="A102" s="14" t="n"/>
      <c r="B102" s="15" t="n"/>
      <c r="C102" s="14" t="n"/>
      <c r="D102" s="14" t="n"/>
      <c r="E102" s="14" t="n"/>
      <c r="F102" s="15" t="n"/>
      <c r="G102" s="14" t="n"/>
      <c r="H102" s="14" t="n"/>
      <c r="I102" s="14" t="n"/>
      <c r="J102" s="14" t="n"/>
      <c r="K102" s="14" t="n"/>
      <c r="L102" s="19">
        <f>IF(A102="","",IFERROR(IF(COUNTIF('Contact Log'!$B$5:INDEX('Contact Log'!$B:$B,104),A102)=0,"",MAX(INDEX(('Contact Log'!$B$5:INDEX('Contact Log'!$B:$B,104)=A102)*('Contact Log'!$C$5:INDEX('Contact Log'!$C:$C,104)),0))),""))</f>
        <v/>
      </c>
      <c r="M102" s="20">
        <f>IF(A102="","",COUNTIF('Contact Log'!$B$5:INDEX('Contact Log'!$B:$B,104),A102))</f>
        <v/>
      </c>
      <c r="N102" s="15" t="n"/>
      <c r="O102" s="20">
        <f>IF(A102="","",IF(NOT(ISNUMBER(B102)),"",IF(OR(K102=Assumptions!$H$4,K102=Assumptions!$H$5,K102=Assumptions!$H$6),MAX(0,TODAY()-B102),"")))</f>
        <v/>
      </c>
      <c r="P102" s="20">
        <f>IF(OR(A102="",NOT(ISNUMBER(O102))),"",IF(OR(K102=Assumptions!$H$4,K102=Assumptions!$H$5,K102=Assumptions!$H$6),MIN(O102,Assumptions!$B$6)+IFERROR(VLOOKUP(E102,Assumptions!$D$4:$E$8,2,FALSE),0)+IFERROR(VLOOKUP(G102,Assumptions!$F$4:$G$7,2,FALSE),0)+IF(AND(ISNUMBER(F102),F102&gt;=TODAY(),F102&lt;=TODAY()+Assumptions!$B$4),Assumptions!$B$7,0)+IF(AND(M102=0,O102&gt;=Assumptions!$B$5),Assumptions!$B$8,0)+IF(AND(ISNUMBER(N102),N102&lt;TODAY()),Assumptions!$B$9,0),""))</f>
        <v/>
      </c>
      <c r="Q102" s="8">
        <f>IF(P102="","",IF(P102&gt;=Assumptions!$B$10,"High",IF(P102&gt;=Assumptions!$B$11,"Medium","Routine")))</f>
        <v/>
      </c>
      <c r="R102" s="21">
        <f>IF(A102="","",IF(COUNTIF($A$5:$A$104,A102)&gt;1,"Check: duplicate request ID",IF(NOT(OR(K102=Assumptions!$H$4,K102=Assumptions!$H$5,K102=Assumptions!$H$6)),"",IF(AND(ISNUMBER(F102),F102&lt;TODAY()),"Check: preferred date passed",IF(AND(ISNUMBER(N102),N102&lt;=TODAY()),"Check: follow-up due",IF(AND(M102=0,ISNUMBER(O102),O102&gt;=Assumptions!$B$5),"Check: no contact attempt",""))))))</f>
        <v/>
      </c>
      <c r="S102" s="14" t="n"/>
    </row>
    <row r="103">
      <c r="A103" s="14" t="n"/>
      <c r="B103" s="15" t="n"/>
      <c r="C103" s="14" t="n"/>
      <c r="D103" s="14" t="n"/>
      <c r="E103" s="14" t="n"/>
      <c r="F103" s="15" t="n"/>
      <c r="G103" s="14" t="n"/>
      <c r="H103" s="14" t="n"/>
      <c r="I103" s="14" t="n"/>
      <c r="J103" s="14" t="n"/>
      <c r="K103" s="14" t="n"/>
      <c r="L103" s="16">
        <f>IF(A103="","",IFERROR(IF(COUNTIF('Contact Log'!$B$5:INDEX('Contact Log'!$B:$B,104),A103)=0,"",MAX(INDEX(('Contact Log'!$B$5:INDEX('Contact Log'!$B:$B,104)=A103)*('Contact Log'!$C$5:INDEX('Contact Log'!$C:$C,104)),0))),""))</f>
        <v/>
      </c>
      <c r="M103" s="17">
        <f>IF(A103="","",COUNTIF('Contact Log'!$B$5:INDEX('Contact Log'!$B:$B,104),A103))</f>
        <v/>
      </c>
      <c r="N103" s="15" t="n"/>
      <c r="O103" s="17">
        <f>IF(A103="","",IF(NOT(ISNUMBER(B103)),"",IF(OR(K103=Assumptions!$H$4,K103=Assumptions!$H$5,K103=Assumptions!$H$6),MAX(0,TODAY()-B103),"")))</f>
        <v/>
      </c>
      <c r="P103" s="17">
        <f>IF(OR(A103="",NOT(ISNUMBER(O103))),"",IF(OR(K103=Assumptions!$H$4,K103=Assumptions!$H$5,K103=Assumptions!$H$6),MIN(O103,Assumptions!$B$6)+IFERROR(VLOOKUP(E103,Assumptions!$D$4:$E$8,2,FALSE),0)+IFERROR(VLOOKUP(G103,Assumptions!$F$4:$G$7,2,FALSE),0)+IF(AND(ISNUMBER(F103),F103&gt;=TODAY(),F103&lt;=TODAY()+Assumptions!$B$4),Assumptions!$B$7,0)+IF(AND(M103=0,O103&gt;=Assumptions!$B$5),Assumptions!$B$8,0)+IF(AND(ISNUMBER(N103),N103&lt;TODAY()),Assumptions!$B$9,0),""))</f>
        <v/>
      </c>
      <c r="Q103" s="11">
        <f>IF(P103="","",IF(P103&gt;=Assumptions!$B$10,"High",IF(P103&gt;=Assumptions!$B$11,"Medium","Routine")))</f>
        <v/>
      </c>
      <c r="R103" s="18">
        <f>IF(A103="","",IF(COUNTIF($A$5:$A$104,A103)&gt;1,"Check: duplicate request ID",IF(NOT(OR(K103=Assumptions!$H$4,K103=Assumptions!$H$5,K103=Assumptions!$H$6)),"",IF(AND(ISNUMBER(F103),F103&lt;TODAY()),"Check: preferred date passed",IF(AND(ISNUMBER(N103),N103&lt;=TODAY()),"Check: follow-up due",IF(AND(M103=0,ISNUMBER(O103),O103&gt;=Assumptions!$B$5),"Check: no contact attempt",""))))))</f>
        <v/>
      </c>
      <c r="S103" s="14" t="n"/>
    </row>
    <row r="104">
      <c r="A104" s="14" t="n"/>
      <c r="B104" s="15" t="n"/>
      <c r="C104" s="14" t="n"/>
      <c r="D104" s="14" t="n"/>
      <c r="E104" s="14" t="n"/>
      <c r="F104" s="15" t="n"/>
      <c r="G104" s="14" t="n"/>
      <c r="H104" s="14" t="n"/>
      <c r="I104" s="14" t="n"/>
      <c r="J104" s="14" t="n"/>
      <c r="K104" s="14" t="n"/>
      <c r="L104" s="19">
        <f>IF(A104="","",IFERROR(IF(COUNTIF('Contact Log'!$B$5:INDEX('Contact Log'!$B:$B,104),A104)=0,"",MAX(INDEX(('Contact Log'!$B$5:INDEX('Contact Log'!$B:$B,104)=A104)*('Contact Log'!$C$5:INDEX('Contact Log'!$C:$C,104)),0))),""))</f>
        <v/>
      </c>
      <c r="M104" s="20">
        <f>IF(A104="","",COUNTIF('Contact Log'!$B$5:INDEX('Contact Log'!$B:$B,104),A104))</f>
        <v/>
      </c>
      <c r="N104" s="15" t="n"/>
      <c r="O104" s="20">
        <f>IF(A104="","",IF(NOT(ISNUMBER(B104)),"",IF(OR(K104=Assumptions!$H$4,K104=Assumptions!$H$5,K104=Assumptions!$H$6),MAX(0,TODAY()-B104),"")))</f>
        <v/>
      </c>
      <c r="P104" s="20">
        <f>IF(OR(A104="",NOT(ISNUMBER(O104))),"",IF(OR(K104=Assumptions!$H$4,K104=Assumptions!$H$5,K104=Assumptions!$H$6),MIN(O104,Assumptions!$B$6)+IFERROR(VLOOKUP(E104,Assumptions!$D$4:$E$8,2,FALSE),0)+IFERROR(VLOOKUP(G104,Assumptions!$F$4:$G$7,2,FALSE),0)+IF(AND(ISNUMBER(F104),F104&gt;=TODAY(),F104&lt;=TODAY()+Assumptions!$B$4),Assumptions!$B$7,0)+IF(AND(M104=0,O104&gt;=Assumptions!$B$5),Assumptions!$B$8,0)+IF(AND(ISNUMBER(N104),N104&lt;TODAY()),Assumptions!$B$9,0),""))</f>
        <v/>
      </c>
      <c r="Q104" s="8">
        <f>IF(P104="","",IF(P104&gt;=Assumptions!$B$10,"High",IF(P104&gt;=Assumptions!$B$11,"Medium","Routine")))</f>
        <v/>
      </c>
      <c r="R104" s="21">
        <f>IF(A104="","",IF(COUNTIF($A$5:$A$104,A104)&gt;1,"Check: duplicate request ID",IF(NOT(OR(K104=Assumptions!$H$4,K104=Assumptions!$H$5,K104=Assumptions!$H$6)),"",IF(AND(ISNUMBER(F104),F104&lt;TODAY()),"Check: preferred date passed",IF(AND(ISNUMBER(N104),N104&lt;=TODAY()),"Check: follow-up due",IF(AND(M104=0,ISNUMBER(O104),O104&gt;=Assumptions!$B$5),"Check: no contact attempt",""))))))</f>
        <v/>
      </c>
      <c r="S104" s="14" t="n"/>
    </row>
  </sheetData>
  <autoFilter ref="A4:S104"/>
  <conditionalFormatting sqref="A5:S104">
    <cfRule type="expression" priority="1" dxfId="1">
      <formula>$K5=INDIRECT("'Assumptions'!$H$7")</formula>
    </cfRule>
  </conditionalFormatting>
  <conditionalFormatting sqref="Q5:Q104">
    <cfRule type="expression" priority="2" dxfId="0">
      <formula>Q5="High"</formula>
    </cfRule>
  </conditionalFormatting>
  <conditionalFormatting sqref="R5:R104">
    <cfRule type="expression" priority="3" dxfId="0">
      <formula>R5&lt;&gt;""</formula>
    </cfRule>
  </conditionalFormatting>
  <dataValidations count="6">
    <dataValidation sqref="E5:E104" showDropDown="0" showInputMessage="0" showErrorMessage="0" allowBlank="0" errorTitle="Check the service" error="Choose a service from the Assumptions list." type="list">
      <formula1>INDIRECT("'Assumptions'!$D$4:$D$8")</formula1>
    </dataValidation>
    <dataValidation sqref="G5:G104" showDropDown="0" showInputMessage="0" showErrorMessage="0" allowBlank="0" errorTitle="Check date flexibility" error="Choose a date flexibility option from the list." type="list">
      <formula1>INDIRECT("'Assumptions'!$F$4:$F$7")</formula1>
    </dataValidation>
    <dataValidation sqref="H5:H104" showDropDown="0" showInputMessage="0" showErrorMessage="0" allowBlank="0" errorTitle="Check contact method" error="Choose a contact method from the list." type="list">
      <formula1>INDIRECT("'Assumptions'!$I$4:$I$6")</formula1>
    </dataValidation>
    <dataValidation sqref="J5:J104" showDropDown="0" showInputMessage="0" showErrorMessage="0" allowBlank="0" errorTitle="Check assignment" error="Choose a team assignment from the list." type="list">
      <formula1>INDIRECT("'Assumptions'!$K$4:$K$6")</formula1>
    </dataValidation>
    <dataValidation sqref="K5:K104" showDropDown="0" showInputMessage="0" showErrorMessage="0" allowBlank="0" errorTitle="Check status" error="Choose a waitlist status from the list." type="list">
      <formula1>INDIRECT("'Assumptions'!$H$4:$H$8")</formula1>
    </dataValidation>
    <dataValidation sqref="B5:B104 F5:F104 N5:N104" showDropDown="0" showInputMessage="0" showErrorMessage="0" allowBlank="0" errorTitle="Check the date" error="Enter a date within the editable limits on the Assumptions sheet." type="date" operator="between">
      <formula1>INDIRECT("'Assumptions'!$B$12")</formula1>
      <formula2>INDIRECT("'Assumptions'!$B$13")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I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4" customWidth="1" min="3" max="3"/>
    <col width="15" customWidth="1" min="4" max="4"/>
    <col width="19" customWidth="1" min="5" max="5"/>
    <col width="18" customWidth="1" min="6" max="6"/>
    <col width="15" customWidth="1" min="7" max="7"/>
    <col width="43" customWidth="1" min="8" max="8"/>
    <col width="18" customWidth="1" min="9" max="9"/>
  </cols>
  <sheetData>
    <row r="1" ht="28" customHeight="1">
      <c r="A1" s="1" t="inlineStr">
        <is>
          <t>Contact Attempt Log</t>
        </is>
      </c>
    </row>
    <row r="2">
      <c r="A2" s="3" t="inlineStr">
        <is>
          <t>Record human contact attempts here. Yellow cells are editable; Request Check confirms the ID exists in the prepared Waitlist range.</t>
        </is>
      </c>
    </row>
    <row r="3"/>
    <row r="4" ht="33" customHeight="1">
      <c r="A4" s="13" t="inlineStr">
        <is>
          <t>Attempt ID</t>
        </is>
      </c>
      <c r="B4" s="13" t="inlineStr">
        <is>
          <t>Request ID</t>
        </is>
      </c>
      <c r="C4" s="13" t="inlineStr">
        <is>
          <t>Attempt Date</t>
        </is>
      </c>
      <c r="D4" s="13" t="inlineStr">
        <is>
          <t>Method</t>
        </is>
      </c>
      <c r="E4" s="13" t="inlineStr">
        <is>
          <t>Outcome</t>
        </is>
      </c>
      <c r="F4" s="13" t="inlineStr">
        <is>
          <t>Team Member</t>
        </is>
      </c>
      <c r="G4" s="13" t="inlineStr">
        <is>
          <t>Follow-Up Date</t>
        </is>
      </c>
      <c r="H4" s="13" t="inlineStr">
        <is>
          <t>Contact Notes</t>
        </is>
      </c>
      <c r="I4" s="13" t="inlineStr">
        <is>
          <t>Request Check</t>
        </is>
      </c>
    </row>
    <row r="5">
      <c r="A5" s="14" t="inlineStr">
        <is>
          <t>ATT-26001</t>
        </is>
      </c>
      <c r="B5" s="14" t="inlineStr">
        <is>
          <t>WL-26001</t>
        </is>
      </c>
      <c r="C5" s="15" t="n">
        <v>46264</v>
      </c>
      <c r="D5" s="14" t="inlineStr">
        <is>
          <t>Phone</t>
        </is>
      </c>
      <c r="E5" s="14" t="inlineStr">
        <is>
          <t>Left message</t>
        </is>
      </c>
      <c r="F5" s="14" t="inlineStr">
        <is>
          <t>Sample Team A</t>
        </is>
      </c>
      <c r="G5" s="15" t="n">
        <v>46269</v>
      </c>
      <c r="H5" s="14" t="inlineStr">
        <is>
          <t>Left a voicemail about an opening.</t>
        </is>
      </c>
      <c r="I5" s="11">
        <f>IF(A5="","",IF(B5="","Check request ID",IF(COUNTIF(Waitlist!$A$5:$A$104,B5)=1,"Matched","Check request ID")))</f>
        <v/>
      </c>
    </row>
    <row r="6">
      <c r="A6" s="14" t="inlineStr">
        <is>
          <t>ATT-26002</t>
        </is>
      </c>
      <c r="B6" s="14" t="inlineStr">
        <is>
          <t>WL-26001</t>
        </is>
      </c>
      <c r="C6" s="15" t="n">
        <v>46272</v>
      </c>
      <c r="D6" s="14" t="inlineStr">
        <is>
          <t>Phone</t>
        </is>
      </c>
      <c r="E6" s="14" t="inlineStr">
        <is>
          <t>Awaiting reply</t>
        </is>
      </c>
      <c r="F6" s="14" t="inlineStr">
        <is>
          <t>Sample Team A</t>
        </is>
      </c>
      <c r="G6" s="15" t="n">
        <v>46275</v>
      </c>
      <c r="H6" s="14" t="inlineStr">
        <is>
          <t>Shared a current opening for review.</t>
        </is>
      </c>
      <c r="I6" s="8">
        <f>IF(A6="","",IF(B6="","Check request ID",IF(COUNTIF(Waitlist!$A$5:$A$104,B6)=1,"Matched","Check request ID")))</f>
        <v/>
      </c>
    </row>
    <row r="7">
      <c r="A7" s="14" t="inlineStr">
        <is>
          <t>ATT-26003</t>
        </is>
      </c>
      <c r="B7" s="14" t="inlineStr">
        <is>
          <t>WL-26002</t>
        </is>
      </c>
      <c r="C7" s="15" t="n">
        <v>46270</v>
      </c>
      <c r="D7" s="14" t="inlineStr">
        <is>
          <t>Email</t>
        </is>
      </c>
      <c r="E7" s="14" t="inlineStr">
        <is>
          <t>Reached client</t>
        </is>
      </c>
      <c r="F7" s="14" t="inlineStr">
        <is>
          <t>Sample Team B</t>
        </is>
      </c>
      <c r="G7" s="15" t="n">
        <v>46273</v>
      </c>
      <c r="H7" s="14" t="inlineStr">
        <is>
          <t>Client requested a later follow-up.</t>
        </is>
      </c>
      <c r="I7" s="11">
        <f>IF(A7="","",IF(B7="","Check request ID",IF(COUNTIF(Waitlist!$A$5:$A$104,B7)=1,"Matched","Check request ID")))</f>
        <v/>
      </c>
    </row>
    <row r="8">
      <c r="A8" s="14" t="inlineStr">
        <is>
          <t>ATT-26004</t>
        </is>
      </c>
      <c r="B8" s="14" t="inlineStr">
        <is>
          <t>WL-26004</t>
        </is>
      </c>
      <c r="C8" s="15" t="n">
        <v>46256</v>
      </c>
      <c r="D8" s="14" t="inlineStr">
        <is>
          <t>Email</t>
        </is>
      </c>
      <c r="E8" s="14" t="inlineStr">
        <is>
          <t>Awaiting reply</t>
        </is>
      </c>
      <c r="F8" s="14" t="inlineStr">
        <is>
          <t>Sample Team A</t>
        </is>
      </c>
      <c r="G8" s="15" t="n">
        <v>46264</v>
      </c>
      <c r="H8" s="14" t="inlineStr">
        <is>
          <t>Sent available visit windows.</t>
        </is>
      </c>
      <c r="I8" s="8">
        <f>IF(A8="","",IF(B8="","Check request ID",IF(COUNTIF(Waitlist!$A$5:$A$104,B8)=1,"Matched","Check request ID")))</f>
        <v/>
      </c>
    </row>
    <row r="9">
      <c r="A9" s="14" t="inlineStr">
        <is>
          <t>ATT-26005</t>
        </is>
      </c>
      <c r="B9" s="14" t="inlineStr">
        <is>
          <t>WL-26004</t>
        </is>
      </c>
      <c r="C9" s="15" t="n">
        <v>46266</v>
      </c>
      <c r="D9" s="14" t="inlineStr">
        <is>
          <t>Email</t>
        </is>
      </c>
      <c r="E9" s="14" t="inlineStr">
        <is>
          <t>Reached client</t>
        </is>
      </c>
      <c r="F9" s="14" t="inlineStr">
        <is>
          <t>Sample Team A</t>
        </is>
      </c>
      <c r="G9" s="15" t="n">
        <v>46279</v>
      </c>
      <c r="H9" s="14" t="inlineStr">
        <is>
          <t>Client asked to keep the request on hold.</t>
        </is>
      </c>
      <c r="I9" s="11">
        <f>IF(A9="","",IF(B9="","Check request ID",IF(COUNTIF(Waitlist!$A$5:$A$104,B9)=1,"Matched","Check request ID")))</f>
        <v/>
      </c>
    </row>
    <row r="10">
      <c r="A10" s="14" t="inlineStr">
        <is>
          <t>ATT-26006</t>
        </is>
      </c>
      <c r="B10" s="14" t="inlineStr">
        <is>
          <t>WL-26005</t>
        </is>
      </c>
      <c r="C10" s="15" t="n">
        <v>46267</v>
      </c>
      <c r="D10" s="14" t="inlineStr">
        <is>
          <t>Phone</t>
        </is>
      </c>
      <c r="E10" s="14" t="inlineStr">
        <is>
          <t>Reached client</t>
        </is>
      </c>
      <c r="F10" s="14" t="inlineStr">
        <is>
          <t>Sample Team B</t>
        </is>
      </c>
      <c r="G10" s="15" t="n"/>
      <c r="H10" s="14" t="inlineStr">
        <is>
          <t>Confirmed the selected appointment opening.</t>
        </is>
      </c>
      <c r="I10" s="8">
        <f>IF(A10="","",IF(B10="","Check request ID",IF(COUNTIF(Waitlist!$A$5:$A$104,B10)=1,"Matched","Check request ID")))</f>
        <v/>
      </c>
    </row>
    <row r="11">
      <c r="A11" s="14" t="inlineStr">
        <is>
          <t>ATT-26007</t>
        </is>
      </c>
      <c r="B11" s="14" t="inlineStr">
        <is>
          <t>WL-26006</t>
        </is>
      </c>
      <c r="C11" s="15" t="n">
        <v>46260</v>
      </c>
      <c r="D11" s="14" t="inlineStr">
        <is>
          <t>Text</t>
        </is>
      </c>
      <c r="E11" s="14" t="inlineStr">
        <is>
          <t>Reached client</t>
        </is>
      </c>
      <c r="F11" s="14" t="inlineStr">
        <is>
          <t>Sample Team A</t>
        </is>
      </c>
      <c r="G11" s="15" t="n"/>
      <c r="H11" s="14" t="inlineStr">
        <is>
          <t>Client withdrew the request.</t>
        </is>
      </c>
      <c r="I11" s="11">
        <f>IF(A11="","",IF(B11="","Check request ID",IF(COUNTIF(Waitlist!$A$5:$A$104,B11)=1,"Matched","Check request ID")))</f>
        <v/>
      </c>
    </row>
    <row r="12">
      <c r="A12" s="14" t="inlineStr">
        <is>
          <t>ATT-26008</t>
        </is>
      </c>
      <c r="B12" s="14" t="inlineStr">
        <is>
          <t>WL-26008</t>
        </is>
      </c>
      <c r="C12" s="15" t="n">
        <v>46249</v>
      </c>
      <c r="D12" s="14" t="inlineStr">
        <is>
          <t>Phone</t>
        </is>
      </c>
      <c r="E12" s="14" t="inlineStr">
        <is>
          <t>Left message</t>
        </is>
      </c>
      <c r="F12" s="14" t="inlineStr">
        <is>
          <t>Sample Team B</t>
        </is>
      </c>
      <c r="G12" s="15" t="n">
        <v>46259</v>
      </c>
      <c r="H12" s="14" t="inlineStr">
        <is>
          <t>Left a voicemail about scheduling.</t>
        </is>
      </c>
      <c r="I12" s="8">
        <f>IF(A12="","",IF(B12="","Check request ID",IF(COUNTIF(Waitlist!$A$5:$A$104,B12)=1,"Matched","Check request ID")))</f>
        <v/>
      </c>
    </row>
    <row r="13">
      <c r="A13" s="14" t="inlineStr">
        <is>
          <t>ATT-26009</t>
        </is>
      </c>
      <c r="B13" s="14" t="inlineStr">
        <is>
          <t>WL-26008</t>
        </is>
      </c>
      <c r="C13" s="15" t="n">
        <v>46264</v>
      </c>
      <c r="D13" s="14" t="inlineStr">
        <is>
          <t>Phone</t>
        </is>
      </c>
      <c r="E13" s="14" t="inlineStr">
        <is>
          <t>Client unavailable</t>
        </is>
      </c>
      <c r="F13" s="14" t="inlineStr">
        <is>
          <t>Sample Team B</t>
        </is>
      </c>
      <c r="G13" s="15" t="n">
        <v>46272</v>
      </c>
      <c r="H13" s="14" t="inlineStr">
        <is>
          <t>Client was unavailable during the call.</t>
        </is>
      </c>
      <c r="I13" s="11">
        <f>IF(A13="","",IF(B13="","Check request ID",IF(COUNTIF(Waitlist!$A$5:$A$104,B13)=1,"Matched","Check request ID")))</f>
        <v/>
      </c>
    </row>
    <row r="14">
      <c r="A14" s="14" t="inlineStr">
        <is>
          <t>ATT-26010</t>
        </is>
      </c>
      <c r="B14" s="14" t="inlineStr">
        <is>
          <t>WL-26008</t>
        </is>
      </c>
      <c r="C14" s="15" t="n">
        <v>46273</v>
      </c>
      <c r="D14" s="14" t="inlineStr">
        <is>
          <t>Phone</t>
        </is>
      </c>
      <c r="E14" s="14" t="inlineStr">
        <is>
          <t>Awaiting reply</t>
        </is>
      </c>
      <c r="F14" s="14" t="inlineStr">
        <is>
          <t>Sample Team B</t>
        </is>
      </c>
      <c r="G14" s="15" t="n">
        <v>46274</v>
      </c>
      <c r="H14" s="14" t="inlineStr">
        <is>
          <t>Shared another possible opening.</t>
        </is>
      </c>
      <c r="I14" s="8">
        <f>IF(A14="","",IF(B14="","Check request ID",IF(COUNTIF(Waitlist!$A$5:$A$104,B14)=1,"Matched","Check request ID")))</f>
        <v/>
      </c>
    </row>
    <row r="15">
      <c r="A15" s="14" t="n"/>
      <c r="B15" s="14" t="n"/>
      <c r="C15" s="15" t="n"/>
      <c r="D15" s="14" t="n"/>
      <c r="E15" s="14" t="n"/>
      <c r="F15" s="14" t="n"/>
      <c r="G15" s="15" t="n"/>
      <c r="H15" s="14" t="n"/>
      <c r="I15" s="11">
        <f>IF(A15="","",IF(B15="","Check request ID",IF(COUNTIF(Waitlist!$A$5:$A$104,B15)=1,"Matched","Check request ID")))</f>
        <v/>
      </c>
    </row>
    <row r="16">
      <c r="A16" s="14" t="n"/>
      <c r="B16" s="14" t="n"/>
      <c r="C16" s="15" t="n"/>
      <c r="D16" s="14" t="n"/>
      <c r="E16" s="14" t="n"/>
      <c r="F16" s="14" t="n"/>
      <c r="G16" s="15" t="n"/>
      <c r="H16" s="14" t="n"/>
      <c r="I16" s="8">
        <f>IF(A16="","",IF(B16="","Check request ID",IF(COUNTIF(Waitlist!$A$5:$A$104,B16)=1,"Matched","Check request ID")))</f>
        <v/>
      </c>
    </row>
    <row r="17">
      <c r="A17" s="14" t="n"/>
      <c r="B17" s="14" t="n"/>
      <c r="C17" s="15" t="n"/>
      <c r="D17" s="14" t="n"/>
      <c r="E17" s="14" t="n"/>
      <c r="F17" s="14" t="n"/>
      <c r="G17" s="15" t="n"/>
      <c r="H17" s="14" t="n"/>
      <c r="I17" s="11">
        <f>IF(A17="","",IF(B17="","Check request ID",IF(COUNTIF(Waitlist!$A$5:$A$104,B17)=1,"Matched","Check request ID")))</f>
        <v/>
      </c>
    </row>
    <row r="18">
      <c r="A18" s="14" t="n"/>
      <c r="B18" s="14" t="n"/>
      <c r="C18" s="15" t="n"/>
      <c r="D18" s="14" t="n"/>
      <c r="E18" s="14" t="n"/>
      <c r="F18" s="14" t="n"/>
      <c r="G18" s="15" t="n"/>
      <c r="H18" s="14" t="n"/>
      <c r="I18" s="8">
        <f>IF(A18="","",IF(B18="","Check request ID",IF(COUNTIF(Waitlist!$A$5:$A$104,B18)=1,"Matched","Check request ID")))</f>
        <v/>
      </c>
    </row>
    <row r="19">
      <c r="A19" s="14" t="n"/>
      <c r="B19" s="14" t="n"/>
      <c r="C19" s="15" t="n"/>
      <c r="D19" s="14" t="n"/>
      <c r="E19" s="14" t="n"/>
      <c r="F19" s="14" t="n"/>
      <c r="G19" s="15" t="n"/>
      <c r="H19" s="14" t="n"/>
      <c r="I19" s="11">
        <f>IF(A19="","",IF(B19="","Check request ID",IF(COUNTIF(Waitlist!$A$5:$A$104,B19)=1,"Matched","Check request ID")))</f>
        <v/>
      </c>
    </row>
    <row r="20">
      <c r="A20" s="14" t="n"/>
      <c r="B20" s="14" t="n"/>
      <c r="C20" s="15" t="n"/>
      <c r="D20" s="14" t="n"/>
      <c r="E20" s="14" t="n"/>
      <c r="F20" s="14" t="n"/>
      <c r="G20" s="15" t="n"/>
      <c r="H20" s="14" t="n"/>
      <c r="I20" s="8">
        <f>IF(A20="","",IF(B20="","Check request ID",IF(COUNTIF(Waitlist!$A$5:$A$104,B20)=1,"Matched","Check request ID")))</f>
        <v/>
      </c>
    </row>
    <row r="21">
      <c r="A21" s="14" t="n"/>
      <c r="B21" s="14" t="n"/>
      <c r="C21" s="15" t="n"/>
      <c r="D21" s="14" t="n"/>
      <c r="E21" s="14" t="n"/>
      <c r="F21" s="14" t="n"/>
      <c r="G21" s="15" t="n"/>
      <c r="H21" s="14" t="n"/>
      <c r="I21" s="11">
        <f>IF(A21="","",IF(B21="","Check request ID",IF(COUNTIF(Waitlist!$A$5:$A$104,B21)=1,"Matched","Check request ID")))</f>
        <v/>
      </c>
    </row>
    <row r="22">
      <c r="A22" s="14" t="n"/>
      <c r="B22" s="14" t="n"/>
      <c r="C22" s="15" t="n"/>
      <c r="D22" s="14" t="n"/>
      <c r="E22" s="14" t="n"/>
      <c r="F22" s="14" t="n"/>
      <c r="G22" s="15" t="n"/>
      <c r="H22" s="14" t="n"/>
      <c r="I22" s="8">
        <f>IF(A22="","",IF(B22="","Check request ID",IF(COUNTIF(Waitlist!$A$5:$A$104,B22)=1,"Matched","Check request ID")))</f>
        <v/>
      </c>
    </row>
    <row r="23">
      <c r="A23" s="14" t="n"/>
      <c r="B23" s="14" t="n"/>
      <c r="C23" s="15" t="n"/>
      <c r="D23" s="14" t="n"/>
      <c r="E23" s="14" t="n"/>
      <c r="F23" s="14" t="n"/>
      <c r="G23" s="15" t="n"/>
      <c r="H23" s="14" t="n"/>
      <c r="I23" s="11">
        <f>IF(A23="","",IF(B23="","Check request ID",IF(COUNTIF(Waitlist!$A$5:$A$104,B23)=1,"Matched","Check request ID")))</f>
        <v/>
      </c>
    </row>
    <row r="24">
      <c r="A24" s="14" t="n"/>
      <c r="B24" s="14" t="n"/>
      <c r="C24" s="15" t="n"/>
      <c r="D24" s="14" t="n"/>
      <c r="E24" s="14" t="n"/>
      <c r="F24" s="14" t="n"/>
      <c r="G24" s="15" t="n"/>
      <c r="H24" s="14" t="n"/>
      <c r="I24" s="8">
        <f>IF(A24="","",IF(B24="","Check request ID",IF(COUNTIF(Waitlist!$A$5:$A$104,B24)=1,"Matched","Check request ID")))</f>
        <v/>
      </c>
    </row>
    <row r="25">
      <c r="A25" s="14" t="n"/>
      <c r="B25" s="14" t="n"/>
      <c r="C25" s="15" t="n"/>
      <c r="D25" s="14" t="n"/>
      <c r="E25" s="14" t="n"/>
      <c r="F25" s="14" t="n"/>
      <c r="G25" s="15" t="n"/>
      <c r="H25" s="14" t="n"/>
      <c r="I25" s="11">
        <f>IF(A25="","",IF(B25="","Check request ID",IF(COUNTIF(Waitlist!$A$5:$A$104,B25)=1,"Matched","Check request ID")))</f>
        <v/>
      </c>
    </row>
    <row r="26">
      <c r="A26" s="14" t="n"/>
      <c r="B26" s="14" t="n"/>
      <c r="C26" s="15" t="n"/>
      <c r="D26" s="14" t="n"/>
      <c r="E26" s="14" t="n"/>
      <c r="F26" s="14" t="n"/>
      <c r="G26" s="15" t="n"/>
      <c r="H26" s="14" t="n"/>
      <c r="I26" s="8">
        <f>IF(A26="","",IF(B26="","Check request ID",IF(COUNTIF(Waitlist!$A$5:$A$104,B26)=1,"Matched","Check request ID")))</f>
        <v/>
      </c>
    </row>
    <row r="27">
      <c r="A27" s="14" t="n"/>
      <c r="B27" s="14" t="n"/>
      <c r="C27" s="15" t="n"/>
      <c r="D27" s="14" t="n"/>
      <c r="E27" s="14" t="n"/>
      <c r="F27" s="14" t="n"/>
      <c r="G27" s="15" t="n"/>
      <c r="H27" s="14" t="n"/>
      <c r="I27" s="11">
        <f>IF(A27="","",IF(B27="","Check request ID",IF(COUNTIF(Waitlist!$A$5:$A$104,B27)=1,"Matched","Check request ID")))</f>
        <v/>
      </c>
    </row>
    <row r="28">
      <c r="A28" s="14" t="n"/>
      <c r="B28" s="14" t="n"/>
      <c r="C28" s="15" t="n"/>
      <c r="D28" s="14" t="n"/>
      <c r="E28" s="14" t="n"/>
      <c r="F28" s="14" t="n"/>
      <c r="G28" s="15" t="n"/>
      <c r="H28" s="14" t="n"/>
      <c r="I28" s="8">
        <f>IF(A28="","",IF(B28="","Check request ID",IF(COUNTIF(Waitlist!$A$5:$A$104,B28)=1,"Matched","Check request ID")))</f>
        <v/>
      </c>
    </row>
    <row r="29">
      <c r="A29" s="14" t="n"/>
      <c r="B29" s="14" t="n"/>
      <c r="C29" s="15" t="n"/>
      <c r="D29" s="14" t="n"/>
      <c r="E29" s="14" t="n"/>
      <c r="F29" s="14" t="n"/>
      <c r="G29" s="15" t="n"/>
      <c r="H29" s="14" t="n"/>
      <c r="I29" s="11">
        <f>IF(A29="","",IF(B29="","Check request ID",IF(COUNTIF(Waitlist!$A$5:$A$104,B29)=1,"Matched","Check request ID")))</f>
        <v/>
      </c>
    </row>
    <row r="30">
      <c r="A30" s="14" t="n"/>
      <c r="B30" s="14" t="n"/>
      <c r="C30" s="15" t="n"/>
      <c r="D30" s="14" t="n"/>
      <c r="E30" s="14" t="n"/>
      <c r="F30" s="14" t="n"/>
      <c r="G30" s="15" t="n"/>
      <c r="H30" s="14" t="n"/>
      <c r="I30" s="8">
        <f>IF(A30="","",IF(B30="","Check request ID",IF(COUNTIF(Waitlist!$A$5:$A$104,B30)=1,"Matched","Check request ID")))</f>
        <v/>
      </c>
    </row>
    <row r="31">
      <c r="A31" s="14" t="n"/>
      <c r="B31" s="14" t="n"/>
      <c r="C31" s="15" t="n"/>
      <c r="D31" s="14" t="n"/>
      <c r="E31" s="14" t="n"/>
      <c r="F31" s="14" t="n"/>
      <c r="G31" s="15" t="n"/>
      <c r="H31" s="14" t="n"/>
      <c r="I31" s="11">
        <f>IF(A31="","",IF(B31="","Check request ID",IF(COUNTIF(Waitlist!$A$5:$A$104,B31)=1,"Matched","Check request ID")))</f>
        <v/>
      </c>
    </row>
    <row r="32">
      <c r="A32" s="14" t="n"/>
      <c r="B32" s="14" t="n"/>
      <c r="C32" s="15" t="n"/>
      <c r="D32" s="14" t="n"/>
      <c r="E32" s="14" t="n"/>
      <c r="F32" s="14" t="n"/>
      <c r="G32" s="15" t="n"/>
      <c r="H32" s="14" t="n"/>
      <c r="I32" s="8">
        <f>IF(A32="","",IF(B32="","Check request ID",IF(COUNTIF(Waitlist!$A$5:$A$104,B32)=1,"Matched","Check request ID")))</f>
        <v/>
      </c>
    </row>
    <row r="33">
      <c r="A33" s="14" t="n"/>
      <c r="B33" s="14" t="n"/>
      <c r="C33" s="15" t="n"/>
      <c r="D33" s="14" t="n"/>
      <c r="E33" s="14" t="n"/>
      <c r="F33" s="14" t="n"/>
      <c r="G33" s="15" t="n"/>
      <c r="H33" s="14" t="n"/>
      <c r="I33" s="11">
        <f>IF(A33="","",IF(B33="","Check request ID",IF(COUNTIF(Waitlist!$A$5:$A$104,B33)=1,"Matched","Check request ID")))</f>
        <v/>
      </c>
    </row>
    <row r="34">
      <c r="A34" s="14" t="n"/>
      <c r="B34" s="14" t="n"/>
      <c r="C34" s="15" t="n"/>
      <c r="D34" s="14" t="n"/>
      <c r="E34" s="14" t="n"/>
      <c r="F34" s="14" t="n"/>
      <c r="G34" s="15" t="n"/>
      <c r="H34" s="14" t="n"/>
      <c r="I34" s="8">
        <f>IF(A34="","",IF(B34="","Check request ID",IF(COUNTIF(Waitlist!$A$5:$A$104,B34)=1,"Matched","Check request ID")))</f>
        <v/>
      </c>
    </row>
    <row r="35">
      <c r="A35" s="14" t="n"/>
      <c r="B35" s="14" t="n"/>
      <c r="C35" s="15" t="n"/>
      <c r="D35" s="14" t="n"/>
      <c r="E35" s="14" t="n"/>
      <c r="F35" s="14" t="n"/>
      <c r="G35" s="15" t="n"/>
      <c r="H35" s="14" t="n"/>
      <c r="I35" s="11">
        <f>IF(A35="","",IF(B35="","Check request ID",IF(COUNTIF(Waitlist!$A$5:$A$104,B35)=1,"Matched","Check request ID")))</f>
        <v/>
      </c>
    </row>
    <row r="36">
      <c r="A36" s="14" t="n"/>
      <c r="B36" s="14" t="n"/>
      <c r="C36" s="15" t="n"/>
      <c r="D36" s="14" t="n"/>
      <c r="E36" s="14" t="n"/>
      <c r="F36" s="14" t="n"/>
      <c r="G36" s="15" t="n"/>
      <c r="H36" s="14" t="n"/>
      <c r="I36" s="8">
        <f>IF(A36="","",IF(B36="","Check request ID",IF(COUNTIF(Waitlist!$A$5:$A$104,B36)=1,"Matched","Check request ID")))</f>
        <v/>
      </c>
    </row>
    <row r="37">
      <c r="A37" s="14" t="n"/>
      <c r="B37" s="14" t="n"/>
      <c r="C37" s="15" t="n"/>
      <c r="D37" s="14" t="n"/>
      <c r="E37" s="14" t="n"/>
      <c r="F37" s="14" t="n"/>
      <c r="G37" s="15" t="n"/>
      <c r="H37" s="14" t="n"/>
      <c r="I37" s="11">
        <f>IF(A37="","",IF(B37="","Check request ID",IF(COUNTIF(Waitlist!$A$5:$A$104,B37)=1,"Matched","Check request ID")))</f>
        <v/>
      </c>
    </row>
    <row r="38">
      <c r="A38" s="14" t="n"/>
      <c r="B38" s="14" t="n"/>
      <c r="C38" s="15" t="n"/>
      <c r="D38" s="14" t="n"/>
      <c r="E38" s="14" t="n"/>
      <c r="F38" s="14" t="n"/>
      <c r="G38" s="15" t="n"/>
      <c r="H38" s="14" t="n"/>
      <c r="I38" s="8">
        <f>IF(A38="","",IF(B38="","Check request ID",IF(COUNTIF(Waitlist!$A$5:$A$104,B38)=1,"Matched","Check request ID")))</f>
        <v/>
      </c>
    </row>
    <row r="39">
      <c r="A39" s="14" t="n"/>
      <c r="B39" s="14" t="n"/>
      <c r="C39" s="15" t="n"/>
      <c r="D39" s="14" t="n"/>
      <c r="E39" s="14" t="n"/>
      <c r="F39" s="14" t="n"/>
      <c r="G39" s="15" t="n"/>
      <c r="H39" s="14" t="n"/>
      <c r="I39" s="11">
        <f>IF(A39="","",IF(B39="","Check request ID",IF(COUNTIF(Waitlist!$A$5:$A$104,B39)=1,"Matched","Check request ID")))</f>
        <v/>
      </c>
    </row>
    <row r="40">
      <c r="A40" s="14" t="n"/>
      <c r="B40" s="14" t="n"/>
      <c r="C40" s="15" t="n"/>
      <c r="D40" s="14" t="n"/>
      <c r="E40" s="14" t="n"/>
      <c r="F40" s="14" t="n"/>
      <c r="G40" s="15" t="n"/>
      <c r="H40" s="14" t="n"/>
      <c r="I40" s="8">
        <f>IF(A40="","",IF(B40="","Check request ID",IF(COUNTIF(Waitlist!$A$5:$A$104,B40)=1,"Matched","Check request ID")))</f>
        <v/>
      </c>
    </row>
    <row r="41">
      <c r="A41" s="14" t="n"/>
      <c r="B41" s="14" t="n"/>
      <c r="C41" s="15" t="n"/>
      <c r="D41" s="14" t="n"/>
      <c r="E41" s="14" t="n"/>
      <c r="F41" s="14" t="n"/>
      <c r="G41" s="15" t="n"/>
      <c r="H41" s="14" t="n"/>
      <c r="I41" s="11">
        <f>IF(A41="","",IF(B41="","Check request ID",IF(COUNTIF(Waitlist!$A$5:$A$104,B41)=1,"Matched","Check request ID")))</f>
        <v/>
      </c>
    </row>
    <row r="42">
      <c r="A42" s="14" t="n"/>
      <c r="B42" s="14" t="n"/>
      <c r="C42" s="15" t="n"/>
      <c r="D42" s="14" t="n"/>
      <c r="E42" s="14" t="n"/>
      <c r="F42" s="14" t="n"/>
      <c r="G42" s="15" t="n"/>
      <c r="H42" s="14" t="n"/>
      <c r="I42" s="8">
        <f>IF(A42="","",IF(B42="","Check request ID",IF(COUNTIF(Waitlist!$A$5:$A$104,B42)=1,"Matched","Check request ID")))</f>
        <v/>
      </c>
    </row>
    <row r="43">
      <c r="A43" s="14" t="n"/>
      <c r="B43" s="14" t="n"/>
      <c r="C43" s="15" t="n"/>
      <c r="D43" s="14" t="n"/>
      <c r="E43" s="14" t="n"/>
      <c r="F43" s="14" t="n"/>
      <c r="G43" s="15" t="n"/>
      <c r="H43" s="14" t="n"/>
      <c r="I43" s="11">
        <f>IF(A43="","",IF(B43="","Check request ID",IF(COUNTIF(Waitlist!$A$5:$A$104,B43)=1,"Matched","Check request ID")))</f>
        <v/>
      </c>
    </row>
    <row r="44">
      <c r="A44" s="14" t="n"/>
      <c r="B44" s="14" t="n"/>
      <c r="C44" s="15" t="n"/>
      <c r="D44" s="14" t="n"/>
      <c r="E44" s="14" t="n"/>
      <c r="F44" s="14" t="n"/>
      <c r="G44" s="15" t="n"/>
      <c r="H44" s="14" t="n"/>
      <c r="I44" s="8">
        <f>IF(A44="","",IF(B44="","Check request ID",IF(COUNTIF(Waitlist!$A$5:$A$104,B44)=1,"Matched","Check request ID")))</f>
        <v/>
      </c>
    </row>
    <row r="45">
      <c r="A45" s="14" t="n"/>
      <c r="B45" s="14" t="n"/>
      <c r="C45" s="15" t="n"/>
      <c r="D45" s="14" t="n"/>
      <c r="E45" s="14" t="n"/>
      <c r="F45" s="14" t="n"/>
      <c r="G45" s="15" t="n"/>
      <c r="H45" s="14" t="n"/>
      <c r="I45" s="11">
        <f>IF(A45="","",IF(B45="","Check request ID",IF(COUNTIF(Waitlist!$A$5:$A$104,B45)=1,"Matched","Check request ID")))</f>
        <v/>
      </c>
    </row>
    <row r="46">
      <c r="A46" s="14" t="n"/>
      <c r="B46" s="14" t="n"/>
      <c r="C46" s="15" t="n"/>
      <c r="D46" s="14" t="n"/>
      <c r="E46" s="14" t="n"/>
      <c r="F46" s="14" t="n"/>
      <c r="G46" s="15" t="n"/>
      <c r="H46" s="14" t="n"/>
      <c r="I46" s="8">
        <f>IF(A46="","",IF(B46="","Check request ID",IF(COUNTIF(Waitlist!$A$5:$A$104,B46)=1,"Matched","Check request ID")))</f>
        <v/>
      </c>
    </row>
    <row r="47">
      <c r="A47" s="14" t="n"/>
      <c r="B47" s="14" t="n"/>
      <c r="C47" s="15" t="n"/>
      <c r="D47" s="14" t="n"/>
      <c r="E47" s="14" t="n"/>
      <c r="F47" s="14" t="n"/>
      <c r="G47" s="15" t="n"/>
      <c r="H47" s="14" t="n"/>
      <c r="I47" s="11">
        <f>IF(A47="","",IF(B47="","Check request ID",IF(COUNTIF(Waitlist!$A$5:$A$104,B47)=1,"Matched","Check request ID")))</f>
        <v/>
      </c>
    </row>
    <row r="48">
      <c r="A48" s="14" t="n"/>
      <c r="B48" s="14" t="n"/>
      <c r="C48" s="15" t="n"/>
      <c r="D48" s="14" t="n"/>
      <c r="E48" s="14" t="n"/>
      <c r="F48" s="14" t="n"/>
      <c r="G48" s="15" t="n"/>
      <c r="H48" s="14" t="n"/>
      <c r="I48" s="8">
        <f>IF(A48="","",IF(B48="","Check request ID",IF(COUNTIF(Waitlist!$A$5:$A$104,B48)=1,"Matched","Check request ID")))</f>
        <v/>
      </c>
    </row>
    <row r="49">
      <c r="A49" s="14" t="n"/>
      <c r="B49" s="14" t="n"/>
      <c r="C49" s="15" t="n"/>
      <c r="D49" s="14" t="n"/>
      <c r="E49" s="14" t="n"/>
      <c r="F49" s="14" t="n"/>
      <c r="G49" s="15" t="n"/>
      <c r="H49" s="14" t="n"/>
      <c r="I49" s="11">
        <f>IF(A49="","",IF(B49="","Check request ID",IF(COUNTIF(Waitlist!$A$5:$A$104,B49)=1,"Matched","Check request ID")))</f>
        <v/>
      </c>
    </row>
    <row r="50">
      <c r="A50" s="14" t="n"/>
      <c r="B50" s="14" t="n"/>
      <c r="C50" s="15" t="n"/>
      <c r="D50" s="14" t="n"/>
      <c r="E50" s="14" t="n"/>
      <c r="F50" s="14" t="n"/>
      <c r="G50" s="15" t="n"/>
      <c r="H50" s="14" t="n"/>
      <c r="I50" s="8">
        <f>IF(A50="","",IF(B50="","Check request ID",IF(COUNTIF(Waitlist!$A$5:$A$104,B50)=1,"Matched","Check request ID")))</f>
        <v/>
      </c>
    </row>
    <row r="51">
      <c r="A51" s="14" t="n"/>
      <c r="B51" s="14" t="n"/>
      <c r="C51" s="15" t="n"/>
      <c r="D51" s="14" t="n"/>
      <c r="E51" s="14" t="n"/>
      <c r="F51" s="14" t="n"/>
      <c r="G51" s="15" t="n"/>
      <c r="H51" s="14" t="n"/>
      <c r="I51" s="11">
        <f>IF(A51="","",IF(B51="","Check request ID",IF(COUNTIF(Waitlist!$A$5:$A$104,B51)=1,"Matched","Check request ID")))</f>
        <v/>
      </c>
    </row>
    <row r="52">
      <c r="A52" s="14" t="n"/>
      <c r="B52" s="14" t="n"/>
      <c r="C52" s="15" t="n"/>
      <c r="D52" s="14" t="n"/>
      <c r="E52" s="14" t="n"/>
      <c r="F52" s="14" t="n"/>
      <c r="G52" s="15" t="n"/>
      <c r="H52" s="14" t="n"/>
      <c r="I52" s="8">
        <f>IF(A52="","",IF(B52="","Check request ID",IF(COUNTIF(Waitlist!$A$5:$A$104,B52)=1,"Matched","Check request ID")))</f>
        <v/>
      </c>
    </row>
    <row r="53">
      <c r="A53" s="14" t="n"/>
      <c r="B53" s="14" t="n"/>
      <c r="C53" s="15" t="n"/>
      <c r="D53" s="14" t="n"/>
      <c r="E53" s="14" t="n"/>
      <c r="F53" s="14" t="n"/>
      <c r="G53" s="15" t="n"/>
      <c r="H53" s="14" t="n"/>
      <c r="I53" s="11">
        <f>IF(A53="","",IF(B53="","Check request ID",IF(COUNTIF(Waitlist!$A$5:$A$104,B53)=1,"Matched","Check request ID")))</f>
        <v/>
      </c>
    </row>
    <row r="54">
      <c r="A54" s="14" t="n"/>
      <c r="B54" s="14" t="n"/>
      <c r="C54" s="15" t="n"/>
      <c r="D54" s="14" t="n"/>
      <c r="E54" s="14" t="n"/>
      <c r="F54" s="14" t="n"/>
      <c r="G54" s="15" t="n"/>
      <c r="H54" s="14" t="n"/>
      <c r="I54" s="8">
        <f>IF(A54="","",IF(B54="","Check request ID",IF(COUNTIF(Waitlist!$A$5:$A$104,B54)=1,"Matched","Check request ID")))</f>
        <v/>
      </c>
    </row>
    <row r="55">
      <c r="A55" s="14" t="n"/>
      <c r="B55" s="14" t="n"/>
      <c r="C55" s="15" t="n"/>
      <c r="D55" s="14" t="n"/>
      <c r="E55" s="14" t="n"/>
      <c r="F55" s="14" t="n"/>
      <c r="G55" s="15" t="n"/>
      <c r="H55" s="14" t="n"/>
      <c r="I55" s="11">
        <f>IF(A55="","",IF(B55="","Check request ID",IF(COUNTIF(Waitlist!$A$5:$A$104,B55)=1,"Matched","Check request ID")))</f>
        <v/>
      </c>
    </row>
    <row r="56">
      <c r="A56" s="14" t="n"/>
      <c r="B56" s="14" t="n"/>
      <c r="C56" s="15" t="n"/>
      <c r="D56" s="14" t="n"/>
      <c r="E56" s="14" t="n"/>
      <c r="F56" s="14" t="n"/>
      <c r="G56" s="15" t="n"/>
      <c r="H56" s="14" t="n"/>
      <c r="I56" s="8">
        <f>IF(A56="","",IF(B56="","Check request ID",IF(COUNTIF(Waitlist!$A$5:$A$104,B56)=1,"Matched","Check request ID")))</f>
        <v/>
      </c>
    </row>
    <row r="57">
      <c r="A57" s="14" t="n"/>
      <c r="B57" s="14" t="n"/>
      <c r="C57" s="15" t="n"/>
      <c r="D57" s="14" t="n"/>
      <c r="E57" s="14" t="n"/>
      <c r="F57" s="14" t="n"/>
      <c r="G57" s="15" t="n"/>
      <c r="H57" s="14" t="n"/>
      <c r="I57" s="11">
        <f>IF(A57="","",IF(B57="","Check request ID",IF(COUNTIF(Waitlist!$A$5:$A$104,B57)=1,"Matched","Check request ID")))</f>
        <v/>
      </c>
    </row>
    <row r="58">
      <c r="A58" s="14" t="n"/>
      <c r="B58" s="14" t="n"/>
      <c r="C58" s="15" t="n"/>
      <c r="D58" s="14" t="n"/>
      <c r="E58" s="14" t="n"/>
      <c r="F58" s="14" t="n"/>
      <c r="G58" s="15" t="n"/>
      <c r="H58" s="14" t="n"/>
      <c r="I58" s="8">
        <f>IF(A58="","",IF(B58="","Check request ID",IF(COUNTIF(Waitlist!$A$5:$A$104,B58)=1,"Matched","Check request ID")))</f>
        <v/>
      </c>
    </row>
    <row r="59">
      <c r="A59" s="14" t="n"/>
      <c r="B59" s="14" t="n"/>
      <c r="C59" s="15" t="n"/>
      <c r="D59" s="14" t="n"/>
      <c r="E59" s="14" t="n"/>
      <c r="F59" s="14" t="n"/>
      <c r="G59" s="15" t="n"/>
      <c r="H59" s="14" t="n"/>
      <c r="I59" s="11">
        <f>IF(A59="","",IF(B59="","Check request ID",IF(COUNTIF(Waitlist!$A$5:$A$104,B59)=1,"Matched","Check request ID")))</f>
        <v/>
      </c>
    </row>
    <row r="60">
      <c r="A60" s="14" t="n"/>
      <c r="B60" s="14" t="n"/>
      <c r="C60" s="15" t="n"/>
      <c r="D60" s="14" t="n"/>
      <c r="E60" s="14" t="n"/>
      <c r="F60" s="14" t="n"/>
      <c r="G60" s="15" t="n"/>
      <c r="H60" s="14" t="n"/>
      <c r="I60" s="8">
        <f>IF(A60="","",IF(B60="","Check request ID",IF(COUNTIF(Waitlist!$A$5:$A$104,B60)=1,"Matched","Check request ID")))</f>
        <v/>
      </c>
    </row>
    <row r="61">
      <c r="A61" s="14" t="n"/>
      <c r="B61" s="14" t="n"/>
      <c r="C61" s="15" t="n"/>
      <c r="D61" s="14" t="n"/>
      <c r="E61" s="14" t="n"/>
      <c r="F61" s="14" t="n"/>
      <c r="G61" s="15" t="n"/>
      <c r="H61" s="14" t="n"/>
      <c r="I61" s="11">
        <f>IF(A61="","",IF(B61="","Check request ID",IF(COUNTIF(Waitlist!$A$5:$A$104,B61)=1,"Matched","Check request ID")))</f>
        <v/>
      </c>
    </row>
    <row r="62">
      <c r="A62" s="14" t="n"/>
      <c r="B62" s="14" t="n"/>
      <c r="C62" s="15" t="n"/>
      <c r="D62" s="14" t="n"/>
      <c r="E62" s="14" t="n"/>
      <c r="F62" s="14" t="n"/>
      <c r="G62" s="15" t="n"/>
      <c r="H62" s="14" t="n"/>
      <c r="I62" s="8">
        <f>IF(A62="","",IF(B62="","Check request ID",IF(COUNTIF(Waitlist!$A$5:$A$104,B62)=1,"Matched","Check request ID")))</f>
        <v/>
      </c>
    </row>
    <row r="63">
      <c r="A63" s="14" t="n"/>
      <c r="B63" s="14" t="n"/>
      <c r="C63" s="15" t="n"/>
      <c r="D63" s="14" t="n"/>
      <c r="E63" s="14" t="n"/>
      <c r="F63" s="14" t="n"/>
      <c r="G63" s="15" t="n"/>
      <c r="H63" s="14" t="n"/>
      <c r="I63" s="11">
        <f>IF(A63="","",IF(B63="","Check request ID",IF(COUNTIF(Waitlist!$A$5:$A$104,B63)=1,"Matched","Check request ID")))</f>
        <v/>
      </c>
    </row>
    <row r="64">
      <c r="A64" s="14" t="n"/>
      <c r="B64" s="14" t="n"/>
      <c r="C64" s="15" t="n"/>
      <c r="D64" s="14" t="n"/>
      <c r="E64" s="14" t="n"/>
      <c r="F64" s="14" t="n"/>
      <c r="G64" s="15" t="n"/>
      <c r="H64" s="14" t="n"/>
      <c r="I64" s="8">
        <f>IF(A64="","",IF(B64="","Check request ID",IF(COUNTIF(Waitlist!$A$5:$A$104,B64)=1,"Matched","Check request ID")))</f>
        <v/>
      </c>
    </row>
    <row r="65">
      <c r="A65" s="14" t="n"/>
      <c r="B65" s="14" t="n"/>
      <c r="C65" s="15" t="n"/>
      <c r="D65" s="14" t="n"/>
      <c r="E65" s="14" t="n"/>
      <c r="F65" s="14" t="n"/>
      <c r="G65" s="15" t="n"/>
      <c r="H65" s="14" t="n"/>
      <c r="I65" s="11">
        <f>IF(A65="","",IF(B65="","Check request ID",IF(COUNTIF(Waitlist!$A$5:$A$104,B65)=1,"Matched","Check request ID")))</f>
        <v/>
      </c>
    </row>
    <row r="66">
      <c r="A66" s="14" t="n"/>
      <c r="B66" s="14" t="n"/>
      <c r="C66" s="15" t="n"/>
      <c r="D66" s="14" t="n"/>
      <c r="E66" s="14" t="n"/>
      <c r="F66" s="14" t="n"/>
      <c r="G66" s="15" t="n"/>
      <c r="H66" s="14" t="n"/>
      <c r="I66" s="8">
        <f>IF(A66="","",IF(B66="","Check request ID",IF(COUNTIF(Waitlist!$A$5:$A$104,B66)=1,"Matched","Check request ID")))</f>
        <v/>
      </c>
    </row>
    <row r="67">
      <c r="A67" s="14" t="n"/>
      <c r="B67" s="14" t="n"/>
      <c r="C67" s="15" t="n"/>
      <c r="D67" s="14" t="n"/>
      <c r="E67" s="14" t="n"/>
      <c r="F67" s="14" t="n"/>
      <c r="G67" s="15" t="n"/>
      <c r="H67" s="14" t="n"/>
      <c r="I67" s="11">
        <f>IF(A67="","",IF(B67="","Check request ID",IF(COUNTIF(Waitlist!$A$5:$A$104,B67)=1,"Matched","Check request ID")))</f>
        <v/>
      </c>
    </row>
    <row r="68">
      <c r="A68" s="14" t="n"/>
      <c r="B68" s="14" t="n"/>
      <c r="C68" s="15" t="n"/>
      <c r="D68" s="14" t="n"/>
      <c r="E68" s="14" t="n"/>
      <c r="F68" s="14" t="n"/>
      <c r="G68" s="15" t="n"/>
      <c r="H68" s="14" t="n"/>
      <c r="I68" s="8">
        <f>IF(A68="","",IF(B68="","Check request ID",IF(COUNTIF(Waitlist!$A$5:$A$104,B68)=1,"Matched","Check request ID")))</f>
        <v/>
      </c>
    </row>
    <row r="69">
      <c r="A69" s="14" t="n"/>
      <c r="B69" s="14" t="n"/>
      <c r="C69" s="15" t="n"/>
      <c r="D69" s="14" t="n"/>
      <c r="E69" s="14" t="n"/>
      <c r="F69" s="14" t="n"/>
      <c r="G69" s="15" t="n"/>
      <c r="H69" s="14" t="n"/>
      <c r="I69" s="11">
        <f>IF(A69="","",IF(B69="","Check request ID",IF(COUNTIF(Waitlist!$A$5:$A$104,B69)=1,"Matched","Check request ID")))</f>
        <v/>
      </c>
    </row>
    <row r="70">
      <c r="A70" s="14" t="n"/>
      <c r="B70" s="14" t="n"/>
      <c r="C70" s="15" t="n"/>
      <c r="D70" s="14" t="n"/>
      <c r="E70" s="14" t="n"/>
      <c r="F70" s="14" t="n"/>
      <c r="G70" s="15" t="n"/>
      <c r="H70" s="14" t="n"/>
      <c r="I70" s="8">
        <f>IF(A70="","",IF(B70="","Check request ID",IF(COUNTIF(Waitlist!$A$5:$A$104,B70)=1,"Matched","Check request ID")))</f>
        <v/>
      </c>
    </row>
    <row r="71">
      <c r="A71" s="14" t="n"/>
      <c r="B71" s="14" t="n"/>
      <c r="C71" s="15" t="n"/>
      <c r="D71" s="14" t="n"/>
      <c r="E71" s="14" t="n"/>
      <c r="F71" s="14" t="n"/>
      <c r="G71" s="15" t="n"/>
      <c r="H71" s="14" t="n"/>
      <c r="I71" s="11">
        <f>IF(A71="","",IF(B71="","Check request ID",IF(COUNTIF(Waitlist!$A$5:$A$104,B71)=1,"Matched","Check request ID")))</f>
        <v/>
      </c>
    </row>
    <row r="72">
      <c r="A72" s="14" t="n"/>
      <c r="B72" s="14" t="n"/>
      <c r="C72" s="15" t="n"/>
      <c r="D72" s="14" t="n"/>
      <c r="E72" s="14" t="n"/>
      <c r="F72" s="14" t="n"/>
      <c r="G72" s="15" t="n"/>
      <c r="H72" s="14" t="n"/>
      <c r="I72" s="8">
        <f>IF(A72="","",IF(B72="","Check request ID",IF(COUNTIF(Waitlist!$A$5:$A$104,B72)=1,"Matched","Check request ID")))</f>
        <v/>
      </c>
    </row>
    <row r="73">
      <c r="A73" s="14" t="n"/>
      <c r="B73" s="14" t="n"/>
      <c r="C73" s="15" t="n"/>
      <c r="D73" s="14" t="n"/>
      <c r="E73" s="14" t="n"/>
      <c r="F73" s="14" t="n"/>
      <c r="G73" s="15" t="n"/>
      <c r="H73" s="14" t="n"/>
      <c r="I73" s="11">
        <f>IF(A73="","",IF(B73="","Check request ID",IF(COUNTIF(Waitlist!$A$5:$A$104,B73)=1,"Matched","Check request ID")))</f>
        <v/>
      </c>
    </row>
    <row r="74">
      <c r="A74" s="14" t="n"/>
      <c r="B74" s="14" t="n"/>
      <c r="C74" s="15" t="n"/>
      <c r="D74" s="14" t="n"/>
      <c r="E74" s="14" t="n"/>
      <c r="F74" s="14" t="n"/>
      <c r="G74" s="15" t="n"/>
      <c r="H74" s="14" t="n"/>
      <c r="I74" s="8">
        <f>IF(A74="","",IF(B74="","Check request ID",IF(COUNTIF(Waitlist!$A$5:$A$104,B74)=1,"Matched","Check request ID")))</f>
        <v/>
      </c>
    </row>
    <row r="75">
      <c r="A75" s="14" t="n"/>
      <c r="B75" s="14" t="n"/>
      <c r="C75" s="15" t="n"/>
      <c r="D75" s="14" t="n"/>
      <c r="E75" s="14" t="n"/>
      <c r="F75" s="14" t="n"/>
      <c r="G75" s="15" t="n"/>
      <c r="H75" s="14" t="n"/>
      <c r="I75" s="11">
        <f>IF(A75="","",IF(B75="","Check request ID",IF(COUNTIF(Waitlist!$A$5:$A$104,B75)=1,"Matched","Check request ID")))</f>
        <v/>
      </c>
    </row>
    <row r="76">
      <c r="A76" s="14" t="n"/>
      <c r="B76" s="14" t="n"/>
      <c r="C76" s="15" t="n"/>
      <c r="D76" s="14" t="n"/>
      <c r="E76" s="14" t="n"/>
      <c r="F76" s="14" t="n"/>
      <c r="G76" s="15" t="n"/>
      <c r="H76" s="14" t="n"/>
      <c r="I76" s="8">
        <f>IF(A76="","",IF(B76="","Check request ID",IF(COUNTIF(Waitlist!$A$5:$A$104,B76)=1,"Matched","Check request ID")))</f>
        <v/>
      </c>
    </row>
    <row r="77">
      <c r="A77" s="14" t="n"/>
      <c r="B77" s="14" t="n"/>
      <c r="C77" s="15" t="n"/>
      <c r="D77" s="14" t="n"/>
      <c r="E77" s="14" t="n"/>
      <c r="F77" s="14" t="n"/>
      <c r="G77" s="15" t="n"/>
      <c r="H77" s="14" t="n"/>
      <c r="I77" s="11">
        <f>IF(A77="","",IF(B77="","Check request ID",IF(COUNTIF(Waitlist!$A$5:$A$104,B77)=1,"Matched","Check request ID")))</f>
        <v/>
      </c>
    </row>
    <row r="78">
      <c r="A78" s="14" t="n"/>
      <c r="B78" s="14" t="n"/>
      <c r="C78" s="15" t="n"/>
      <c r="D78" s="14" t="n"/>
      <c r="E78" s="14" t="n"/>
      <c r="F78" s="14" t="n"/>
      <c r="G78" s="15" t="n"/>
      <c r="H78" s="14" t="n"/>
      <c r="I78" s="8">
        <f>IF(A78="","",IF(B78="","Check request ID",IF(COUNTIF(Waitlist!$A$5:$A$104,B78)=1,"Matched","Check request ID")))</f>
        <v/>
      </c>
    </row>
    <row r="79">
      <c r="A79" s="14" t="n"/>
      <c r="B79" s="14" t="n"/>
      <c r="C79" s="15" t="n"/>
      <c r="D79" s="14" t="n"/>
      <c r="E79" s="14" t="n"/>
      <c r="F79" s="14" t="n"/>
      <c r="G79" s="15" t="n"/>
      <c r="H79" s="14" t="n"/>
      <c r="I79" s="11">
        <f>IF(A79="","",IF(B79="","Check request ID",IF(COUNTIF(Waitlist!$A$5:$A$104,B79)=1,"Matched","Check request ID")))</f>
        <v/>
      </c>
    </row>
    <row r="80">
      <c r="A80" s="14" t="n"/>
      <c r="B80" s="14" t="n"/>
      <c r="C80" s="15" t="n"/>
      <c r="D80" s="14" t="n"/>
      <c r="E80" s="14" t="n"/>
      <c r="F80" s="14" t="n"/>
      <c r="G80" s="15" t="n"/>
      <c r="H80" s="14" t="n"/>
      <c r="I80" s="8">
        <f>IF(A80="","",IF(B80="","Check request ID",IF(COUNTIF(Waitlist!$A$5:$A$104,B80)=1,"Matched","Check request ID")))</f>
        <v/>
      </c>
    </row>
    <row r="81">
      <c r="A81" s="14" t="n"/>
      <c r="B81" s="14" t="n"/>
      <c r="C81" s="15" t="n"/>
      <c r="D81" s="14" t="n"/>
      <c r="E81" s="14" t="n"/>
      <c r="F81" s="14" t="n"/>
      <c r="G81" s="15" t="n"/>
      <c r="H81" s="14" t="n"/>
      <c r="I81" s="11">
        <f>IF(A81="","",IF(B81="","Check request ID",IF(COUNTIF(Waitlist!$A$5:$A$104,B81)=1,"Matched","Check request ID")))</f>
        <v/>
      </c>
    </row>
    <row r="82">
      <c r="A82" s="14" t="n"/>
      <c r="B82" s="14" t="n"/>
      <c r="C82" s="15" t="n"/>
      <c r="D82" s="14" t="n"/>
      <c r="E82" s="14" t="n"/>
      <c r="F82" s="14" t="n"/>
      <c r="G82" s="15" t="n"/>
      <c r="H82" s="14" t="n"/>
      <c r="I82" s="8">
        <f>IF(A82="","",IF(B82="","Check request ID",IF(COUNTIF(Waitlist!$A$5:$A$104,B82)=1,"Matched","Check request ID")))</f>
        <v/>
      </c>
    </row>
    <row r="83">
      <c r="A83" s="14" t="n"/>
      <c r="B83" s="14" t="n"/>
      <c r="C83" s="15" t="n"/>
      <c r="D83" s="14" t="n"/>
      <c r="E83" s="14" t="n"/>
      <c r="F83" s="14" t="n"/>
      <c r="G83" s="15" t="n"/>
      <c r="H83" s="14" t="n"/>
      <c r="I83" s="11">
        <f>IF(A83="","",IF(B83="","Check request ID",IF(COUNTIF(Waitlist!$A$5:$A$104,B83)=1,"Matched","Check request ID")))</f>
        <v/>
      </c>
    </row>
    <row r="84">
      <c r="A84" s="14" t="n"/>
      <c r="B84" s="14" t="n"/>
      <c r="C84" s="15" t="n"/>
      <c r="D84" s="14" t="n"/>
      <c r="E84" s="14" t="n"/>
      <c r="F84" s="14" t="n"/>
      <c r="G84" s="15" t="n"/>
      <c r="H84" s="14" t="n"/>
      <c r="I84" s="8">
        <f>IF(A84="","",IF(B84="","Check request ID",IF(COUNTIF(Waitlist!$A$5:$A$104,B84)=1,"Matched","Check request ID")))</f>
        <v/>
      </c>
    </row>
    <row r="85">
      <c r="A85" s="14" t="n"/>
      <c r="B85" s="14" t="n"/>
      <c r="C85" s="15" t="n"/>
      <c r="D85" s="14" t="n"/>
      <c r="E85" s="14" t="n"/>
      <c r="F85" s="14" t="n"/>
      <c r="G85" s="15" t="n"/>
      <c r="H85" s="14" t="n"/>
      <c r="I85" s="11">
        <f>IF(A85="","",IF(B85="","Check request ID",IF(COUNTIF(Waitlist!$A$5:$A$104,B85)=1,"Matched","Check request ID")))</f>
        <v/>
      </c>
    </row>
    <row r="86">
      <c r="A86" s="14" t="n"/>
      <c r="B86" s="14" t="n"/>
      <c r="C86" s="15" t="n"/>
      <c r="D86" s="14" t="n"/>
      <c r="E86" s="14" t="n"/>
      <c r="F86" s="14" t="n"/>
      <c r="G86" s="15" t="n"/>
      <c r="H86" s="14" t="n"/>
      <c r="I86" s="8">
        <f>IF(A86="","",IF(B86="","Check request ID",IF(COUNTIF(Waitlist!$A$5:$A$104,B86)=1,"Matched","Check request ID")))</f>
        <v/>
      </c>
    </row>
    <row r="87">
      <c r="A87" s="14" t="n"/>
      <c r="B87" s="14" t="n"/>
      <c r="C87" s="15" t="n"/>
      <c r="D87" s="14" t="n"/>
      <c r="E87" s="14" t="n"/>
      <c r="F87" s="14" t="n"/>
      <c r="G87" s="15" t="n"/>
      <c r="H87" s="14" t="n"/>
      <c r="I87" s="11">
        <f>IF(A87="","",IF(B87="","Check request ID",IF(COUNTIF(Waitlist!$A$5:$A$104,B87)=1,"Matched","Check request ID")))</f>
        <v/>
      </c>
    </row>
    <row r="88">
      <c r="A88" s="14" t="n"/>
      <c r="B88" s="14" t="n"/>
      <c r="C88" s="15" t="n"/>
      <c r="D88" s="14" t="n"/>
      <c r="E88" s="14" t="n"/>
      <c r="F88" s="14" t="n"/>
      <c r="G88" s="15" t="n"/>
      <c r="H88" s="14" t="n"/>
      <c r="I88" s="8">
        <f>IF(A88="","",IF(B88="","Check request ID",IF(COUNTIF(Waitlist!$A$5:$A$104,B88)=1,"Matched","Check request ID")))</f>
        <v/>
      </c>
    </row>
    <row r="89">
      <c r="A89" s="14" t="n"/>
      <c r="B89" s="14" t="n"/>
      <c r="C89" s="15" t="n"/>
      <c r="D89" s="14" t="n"/>
      <c r="E89" s="14" t="n"/>
      <c r="F89" s="14" t="n"/>
      <c r="G89" s="15" t="n"/>
      <c r="H89" s="14" t="n"/>
      <c r="I89" s="11">
        <f>IF(A89="","",IF(B89="","Check request ID",IF(COUNTIF(Waitlist!$A$5:$A$104,B89)=1,"Matched","Check request ID")))</f>
        <v/>
      </c>
    </row>
    <row r="90">
      <c r="A90" s="14" t="n"/>
      <c r="B90" s="14" t="n"/>
      <c r="C90" s="15" t="n"/>
      <c r="D90" s="14" t="n"/>
      <c r="E90" s="14" t="n"/>
      <c r="F90" s="14" t="n"/>
      <c r="G90" s="15" t="n"/>
      <c r="H90" s="14" t="n"/>
      <c r="I90" s="8">
        <f>IF(A90="","",IF(B90="","Check request ID",IF(COUNTIF(Waitlist!$A$5:$A$104,B90)=1,"Matched","Check request ID")))</f>
        <v/>
      </c>
    </row>
    <row r="91">
      <c r="A91" s="14" t="n"/>
      <c r="B91" s="14" t="n"/>
      <c r="C91" s="15" t="n"/>
      <c r="D91" s="14" t="n"/>
      <c r="E91" s="14" t="n"/>
      <c r="F91" s="14" t="n"/>
      <c r="G91" s="15" t="n"/>
      <c r="H91" s="14" t="n"/>
      <c r="I91" s="11">
        <f>IF(A91="","",IF(B91="","Check request ID",IF(COUNTIF(Waitlist!$A$5:$A$104,B91)=1,"Matched","Check request ID")))</f>
        <v/>
      </c>
    </row>
    <row r="92">
      <c r="A92" s="14" t="n"/>
      <c r="B92" s="14" t="n"/>
      <c r="C92" s="15" t="n"/>
      <c r="D92" s="14" t="n"/>
      <c r="E92" s="14" t="n"/>
      <c r="F92" s="14" t="n"/>
      <c r="G92" s="15" t="n"/>
      <c r="H92" s="14" t="n"/>
      <c r="I92" s="8">
        <f>IF(A92="","",IF(B92="","Check request ID",IF(COUNTIF(Waitlist!$A$5:$A$104,B92)=1,"Matched","Check request ID")))</f>
        <v/>
      </c>
    </row>
    <row r="93">
      <c r="A93" s="14" t="n"/>
      <c r="B93" s="14" t="n"/>
      <c r="C93" s="15" t="n"/>
      <c r="D93" s="14" t="n"/>
      <c r="E93" s="14" t="n"/>
      <c r="F93" s="14" t="n"/>
      <c r="G93" s="15" t="n"/>
      <c r="H93" s="14" t="n"/>
      <c r="I93" s="11">
        <f>IF(A93="","",IF(B93="","Check request ID",IF(COUNTIF(Waitlist!$A$5:$A$104,B93)=1,"Matched","Check request ID")))</f>
        <v/>
      </c>
    </row>
    <row r="94">
      <c r="A94" s="14" t="n"/>
      <c r="B94" s="14" t="n"/>
      <c r="C94" s="15" t="n"/>
      <c r="D94" s="14" t="n"/>
      <c r="E94" s="14" t="n"/>
      <c r="F94" s="14" t="n"/>
      <c r="G94" s="15" t="n"/>
      <c r="H94" s="14" t="n"/>
      <c r="I94" s="8">
        <f>IF(A94="","",IF(B94="","Check request ID",IF(COUNTIF(Waitlist!$A$5:$A$104,B94)=1,"Matched","Check request ID")))</f>
        <v/>
      </c>
    </row>
    <row r="95">
      <c r="A95" s="14" t="n"/>
      <c r="B95" s="14" t="n"/>
      <c r="C95" s="15" t="n"/>
      <c r="D95" s="14" t="n"/>
      <c r="E95" s="14" t="n"/>
      <c r="F95" s="14" t="n"/>
      <c r="G95" s="15" t="n"/>
      <c r="H95" s="14" t="n"/>
      <c r="I95" s="11">
        <f>IF(A95="","",IF(B95="","Check request ID",IF(COUNTIF(Waitlist!$A$5:$A$104,B95)=1,"Matched","Check request ID")))</f>
        <v/>
      </c>
    </row>
    <row r="96">
      <c r="A96" s="14" t="n"/>
      <c r="B96" s="14" t="n"/>
      <c r="C96" s="15" t="n"/>
      <c r="D96" s="14" t="n"/>
      <c r="E96" s="14" t="n"/>
      <c r="F96" s="14" t="n"/>
      <c r="G96" s="15" t="n"/>
      <c r="H96" s="14" t="n"/>
      <c r="I96" s="8">
        <f>IF(A96="","",IF(B96="","Check request ID",IF(COUNTIF(Waitlist!$A$5:$A$104,B96)=1,"Matched","Check request ID")))</f>
        <v/>
      </c>
    </row>
    <row r="97">
      <c r="A97" s="14" t="n"/>
      <c r="B97" s="14" t="n"/>
      <c r="C97" s="15" t="n"/>
      <c r="D97" s="14" t="n"/>
      <c r="E97" s="14" t="n"/>
      <c r="F97" s="14" t="n"/>
      <c r="G97" s="15" t="n"/>
      <c r="H97" s="14" t="n"/>
      <c r="I97" s="11">
        <f>IF(A97="","",IF(B97="","Check request ID",IF(COUNTIF(Waitlist!$A$5:$A$104,B97)=1,"Matched","Check request ID")))</f>
        <v/>
      </c>
    </row>
    <row r="98">
      <c r="A98" s="14" t="n"/>
      <c r="B98" s="14" t="n"/>
      <c r="C98" s="15" t="n"/>
      <c r="D98" s="14" t="n"/>
      <c r="E98" s="14" t="n"/>
      <c r="F98" s="14" t="n"/>
      <c r="G98" s="15" t="n"/>
      <c r="H98" s="14" t="n"/>
      <c r="I98" s="8">
        <f>IF(A98="","",IF(B98="","Check request ID",IF(COUNTIF(Waitlist!$A$5:$A$104,B98)=1,"Matched","Check request ID")))</f>
        <v/>
      </c>
    </row>
    <row r="99">
      <c r="A99" s="14" t="n"/>
      <c r="B99" s="14" t="n"/>
      <c r="C99" s="15" t="n"/>
      <c r="D99" s="14" t="n"/>
      <c r="E99" s="14" t="n"/>
      <c r="F99" s="14" t="n"/>
      <c r="G99" s="15" t="n"/>
      <c r="H99" s="14" t="n"/>
      <c r="I99" s="11">
        <f>IF(A99="","",IF(B99="","Check request ID",IF(COUNTIF(Waitlist!$A$5:$A$104,B99)=1,"Matched","Check request ID")))</f>
        <v/>
      </c>
    </row>
    <row r="100">
      <c r="A100" s="14" t="n"/>
      <c r="B100" s="14" t="n"/>
      <c r="C100" s="15" t="n"/>
      <c r="D100" s="14" t="n"/>
      <c r="E100" s="14" t="n"/>
      <c r="F100" s="14" t="n"/>
      <c r="G100" s="15" t="n"/>
      <c r="H100" s="14" t="n"/>
      <c r="I100" s="8">
        <f>IF(A100="","",IF(B100="","Check request ID",IF(COUNTIF(Waitlist!$A$5:$A$104,B100)=1,"Matched","Check request ID")))</f>
        <v/>
      </c>
    </row>
    <row r="101">
      <c r="A101" s="14" t="n"/>
      <c r="B101" s="14" t="n"/>
      <c r="C101" s="15" t="n"/>
      <c r="D101" s="14" t="n"/>
      <c r="E101" s="14" t="n"/>
      <c r="F101" s="14" t="n"/>
      <c r="G101" s="15" t="n"/>
      <c r="H101" s="14" t="n"/>
      <c r="I101" s="11">
        <f>IF(A101="","",IF(B101="","Check request ID",IF(COUNTIF(Waitlist!$A$5:$A$104,B101)=1,"Matched","Check request ID")))</f>
        <v/>
      </c>
    </row>
    <row r="102">
      <c r="A102" s="14" t="n"/>
      <c r="B102" s="14" t="n"/>
      <c r="C102" s="15" t="n"/>
      <c r="D102" s="14" t="n"/>
      <c r="E102" s="14" t="n"/>
      <c r="F102" s="14" t="n"/>
      <c r="G102" s="15" t="n"/>
      <c r="H102" s="14" t="n"/>
      <c r="I102" s="8">
        <f>IF(A102="","",IF(B102="","Check request ID",IF(COUNTIF(Waitlist!$A$5:$A$104,B102)=1,"Matched","Check request ID")))</f>
        <v/>
      </c>
    </row>
    <row r="103">
      <c r="A103" s="14" t="n"/>
      <c r="B103" s="14" t="n"/>
      <c r="C103" s="15" t="n"/>
      <c r="D103" s="14" t="n"/>
      <c r="E103" s="14" t="n"/>
      <c r="F103" s="14" t="n"/>
      <c r="G103" s="15" t="n"/>
      <c r="H103" s="14" t="n"/>
      <c r="I103" s="11">
        <f>IF(A103="","",IF(B103="","Check request ID",IF(COUNTIF(Waitlist!$A$5:$A$104,B103)=1,"Matched","Check request ID")))</f>
        <v/>
      </c>
    </row>
    <row r="104">
      <c r="A104" s="14" t="n"/>
      <c r="B104" s="14" t="n"/>
      <c r="C104" s="15" t="n"/>
      <c r="D104" s="14" t="n"/>
      <c r="E104" s="14" t="n"/>
      <c r="F104" s="14" t="n"/>
      <c r="G104" s="15" t="n"/>
      <c r="H104" s="14" t="n"/>
      <c r="I104" s="8">
        <f>IF(A104="","",IF(B104="","Check request ID",IF(COUNTIF(Waitlist!$A$5:$A$104,B104)=1,"Matched","Check request ID")))</f>
        <v/>
      </c>
    </row>
  </sheetData>
  <autoFilter ref="A4:I104"/>
  <conditionalFormatting sqref="I5:I104">
    <cfRule type="expression" priority="1" dxfId="1">
      <formula>I5="Matched"</formula>
    </cfRule>
    <cfRule type="expression" priority="2" dxfId="0">
      <formula>I5="Check request ID"</formula>
    </cfRule>
  </conditionalFormatting>
  <dataValidations count="4">
    <dataValidation sqref="D5:D104" showDropDown="0" showInputMessage="0" showErrorMessage="0" allowBlank="0" errorTitle="Check contact method" error="Choose a contact method from the list." type="list">
      <formula1>INDIRECT("'Assumptions'!$I$4:$I$6")</formula1>
    </dataValidation>
    <dataValidation sqref="E5:E104" showDropDown="0" showInputMessage="0" showErrorMessage="0" allowBlank="0" errorTitle="Check contact outcome" error="Choose a contact outcome from the list." type="list">
      <formula1>INDIRECT("'Assumptions'!$J$4:$J$8")</formula1>
    </dataValidation>
    <dataValidation sqref="F5:F104" showDropDown="0" showInputMessage="0" showErrorMessage="0" allowBlank="0" errorTitle="Check team member" error="Choose a team member from the list." type="list">
      <formula1>INDIRECT("'Assumptions'!$K$4:$K$6")</formula1>
    </dataValidation>
    <dataValidation sqref="C5:C104 G5:G104" showDropDown="0" showInputMessage="0" showErrorMessage="0" allowBlank="0" errorTitle="Check the date" error="Enter a date within the editable limits on the Assumptions sheet." type="date" operator="between">
      <formula1>INDIRECT("'Assumptions'!$B$12")</formula1>
      <formula2>INDIRECT("'Assumptions'!$B$13")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F0C7"/>
    <outlinePr summaryBelow="1" summaryRight="1"/>
    <pageSetUpPr/>
  </sheetPr>
  <dimension ref="A1:K1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43" customWidth="1" min="3" max="3"/>
    <col width="18" customWidth="1" min="4" max="4"/>
    <col width="15" customWidth="1" min="5" max="5"/>
    <col width="20" customWidth="1" min="6" max="6"/>
    <col width="15" customWidth="1" min="7" max="7"/>
    <col width="15" customWidth="1" min="8" max="8"/>
    <col width="17" customWidth="1" min="9" max="9"/>
    <col width="20" customWidth="1" min="10" max="10"/>
    <col width="18" customWidth="1" min="11" max="11"/>
  </cols>
  <sheetData>
    <row r="1" ht="28" customHeight="1">
      <c r="A1" s="1" t="inlineStr">
        <is>
          <t>Assumptions and Stable Choices</t>
        </is>
      </c>
    </row>
    <row r="2">
      <c r="A2" s="3" t="inlineStr">
        <is>
          <t>Yellow cells are editable. Status rows 4–6 are active; row 7 is booked. Review all priority results before acting.</t>
        </is>
      </c>
    </row>
    <row r="3">
      <c r="A3" s="5" t="inlineStr">
        <is>
          <t>Limit or Point</t>
        </is>
      </c>
      <c r="B3" s="5" t="inlineStr">
        <is>
          <t>Value</t>
        </is>
      </c>
      <c r="C3" s="5" t="inlineStr">
        <is>
          <t>Use</t>
        </is>
      </c>
      <c r="D3" s="5" t="inlineStr">
        <is>
          <t>Service</t>
        </is>
      </c>
      <c r="E3" s="5" t="inlineStr">
        <is>
          <t>Priority Points</t>
        </is>
      </c>
      <c r="F3" s="5" t="inlineStr">
        <is>
          <t>Date Flexibility</t>
        </is>
      </c>
      <c r="G3" s="5" t="inlineStr">
        <is>
          <t>Priority Points</t>
        </is>
      </c>
      <c r="H3" s="5" t="inlineStr">
        <is>
          <t>Status</t>
        </is>
      </c>
      <c r="I3" s="5" t="inlineStr">
        <is>
          <t>Contact Method</t>
        </is>
      </c>
      <c r="J3" s="5" t="inlineStr">
        <is>
          <t>Contact Outcome</t>
        </is>
      </c>
      <c r="K3" s="5" t="inlineStr">
        <is>
          <t>Team Member</t>
        </is>
      </c>
    </row>
    <row r="4">
      <c r="A4" s="21" t="inlineStr">
        <is>
          <t>Preferred-date horizon days</t>
        </is>
      </c>
      <c r="B4" s="14" t="n">
        <v>7</v>
      </c>
      <c r="C4" s="21" t="inlineStr">
        <is>
          <t>Adds points when the preferred date is near.</t>
        </is>
      </c>
      <c r="D4" s="14" t="inlineStr">
        <is>
          <t>Grooming</t>
        </is>
      </c>
      <c r="E4" s="14" t="n">
        <v>2</v>
      </c>
      <c r="F4" s="14" t="inlineStr">
        <is>
          <t>Exact date only</t>
        </is>
      </c>
      <c r="G4" s="14" t="n">
        <v>15</v>
      </c>
      <c r="H4" s="14" t="inlineStr">
        <is>
          <t>Waiting</t>
        </is>
      </c>
      <c r="I4" s="14" t="inlineStr">
        <is>
          <t>Email</t>
        </is>
      </c>
      <c r="J4" s="14" t="inlineStr">
        <is>
          <t>Left message</t>
        </is>
      </c>
      <c r="K4" s="14" t="inlineStr">
        <is>
          <t>Sample Team A</t>
        </is>
      </c>
    </row>
    <row r="5">
      <c r="A5" s="18" t="inlineStr">
        <is>
          <t>No-contact alert after days</t>
        </is>
      </c>
      <c r="B5" s="14" t="n">
        <v>2</v>
      </c>
      <c r="C5" s="18" t="inlineStr">
        <is>
          <t>Flags an active request with no logged attempt.</t>
        </is>
      </c>
      <c r="D5" s="14" t="inlineStr">
        <is>
          <t>Boarding</t>
        </is>
      </c>
      <c r="E5" s="14" t="n">
        <v>8</v>
      </c>
      <c r="F5" s="14" t="inlineStr">
        <is>
          <t>Within 3 days</t>
        </is>
      </c>
      <c r="G5" s="14" t="n">
        <v>10</v>
      </c>
      <c r="H5" s="14" t="inlineStr">
        <is>
          <t>Contacting</t>
        </is>
      </c>
      <c r="I5" s="14" t="inlineStr">
        <is>
          <t>Phone</t>
        </is>
      </c>
      <c r="J5" s="14" t="inlineStr">
        <is>
          <t>Reached client</t>
        </is>
      </c>
      <c r="K5" s="14" t="inlineStr">
        <is>
          <t>Sample Team B</t>
        </is>
      </c>
    </row>
    <row r="6">
      <c r="A6" s="21" t="inlineStr">
        <is>
          <t>Age point cap</t>
        </is>
      </c>
      <c r="B6" s="14" t="n">
        <v>30</v>
      </c>
      <c r="C6" s="21" t="inlineStr">
        <is>
          <t>Limits the wait-days portion of the score.</t>
        </is>
      </c>
      <c r="D6" s="14" t="inlineStr">
        <is>
          <t>Dog Daycare</t>
        </is>
      </c>
      <c r="E6" s="14" t="n">
        <v>3</v>
      </c>
      <c r="F6" s="14" t="inlineStr">
        <is>
          <t>Within 7 days</t>
        </is>
      </c>
      <c r="G6" s="14" t="n">
        <v>5</v>
      </c>
      <c r="H6" s="14" t="inlineStr">
        <is>
          <t>On Hold</t>
        </is>
      </c>
      <c r="I6" s="14" t="inlineStr">
        <is>
          <t>Text</t>
        </is>
      </c>
      <c r="J6" s="14" t="inlineStr">
        <is>
          <t>Awaiting reply</t>
        </is>
      </c>
      <c r="K6" s="14" t="inlineStr">
        <is>
          <t>Unassigned</t>
        </is>
      </c>
    </row>
    <row r="7">
      <c r="A7" s="18" t="inlineStr">
        <is>
          <t>Near preferred-date points</t>
        </is>
      </c>
      <c r="B7" s="14" t="n">
        <v>12</v>
      </c>
      <c r="C7" s="18" t="inlineStr">
        <is>
          <t>Added within the preferred-date horizon.</t>
        </is>
      </c>
      <c r="D7" s="14" t="inlineStr">
        <is>
          <t>Pet Sitting</t>
        </is>
      </c>
      <c r="E7" s="14" t="n">
        <v>5</v>
      </c>
      <c r="F7" s="14" t="inlineStr">
        <is>
          <t>Any date</t>
        </is>
      </c>
      <c r="G7" s="14" t="n">
        <v>0</v>
      </c>
      <c r="H7" s="14" t="inlineStr">
        <is>
          <t>Booked</t>
        </is>
      </c>
      <c r="I7" s="18" t="n"/>
      <c r="J7" s="14" t="inlineStr">
        <is>
          <t>Client unavailable</t>
        </is>
      </c>
      <c r="K7" s="18" t="n"/>
    </row>
    <row r="8">
      <c r="A8" s="21" t="inlineStr">
        <is>
          <t>No-contact points</t>
        </is>
      </c>
      <c r="B8" s="14" t="n">
        <v>10</v>
      </c>
      <c r="C8" s="21" t="inlineStr">
        <is>
          <t>Added when the no-contact limit is reached.</t>
        </is>
      </c>
      <c r="D8" s="14" t="inlineStr">
        <is>
          <t>Dog Walking</t>
        </is>
      </c>
      <c r="E8" s="14" t="n">
        <v>2</v>
      </c>
      <c r="F8" s="21" t="n"/>
      <c r="G8" s="21" t="n"/>
      <c r="H8" s="14" t="inlineStr">
        <is>
          <t>Removed</t>
        </is>
      </c>
      <c r="I8" s="21" t="n"/>
      <c r="J8" s="14" t="inlineStr">
        <is>
          <t>Other</t>
        </is>
      </c>
      <c r="K8" s="21" t="n"/>
    </row>
    <row r="9">
      <c r="A9" s="18" t="inlineStr">
        <is>
          <t>Overdue follow-up points</t>
        </is>
      </c>
      <c r="B9" s="14" t="n">
        <v>8</v>
      </c>
      <c r="C9" s="18" t="inlineStr">
        <is>
          <t>Added when the next follow-up date has passed.</t>
        </is>
      </c>
      <c r="D9" s="18" t="n"/>
      <c r="E9" s="18" t="n"/>
      <c r="F9" s="18" t="n"/>
      <c r="G9" s="18" t="n"/>
      <c r="H9" s="18" t="n"/>
      <c r="I9" s="18" t="n"/>
      <c r="J9" s="18" t="n"/>
      <c r="K9" s="18" t="n"/>
    </row>
    <row r="10">
      <c r="A10" s="21" t="inlineStr">
        <is>
          <t>High-priority threshold</t>
        </is>
      </c>
      <c r="B10" s="14" t="n">
        <v>35</v>
      </c>
      <c r="C10" s="21" t="inlineStr">
        <is>
          <t>Minimum score for the High band.</t>
        </is>
      </c>
      <c r="D10" s="21" t="n"/>
      <c r="E10" s="21" t="n"/>
      <c r="F10" s="21" t="n"/>
      <c r="G10" s="21" t="n"/>
      <c r="H10" s="21" t="n"/>
      <c r="I10" s="21" t="n"/>
      <c r="J10" s="21" t="n"/>
      <c r="K10" s="21" t="n"/>
    </row>
    <row r="11">
      <c r="A11" s="18" t="inlineStr">
        <is>
          <t>Medium-priority threshold</t>
        </is>
      </c>
      <c r="B11" s="14" t="n">
        <v>20</v>
      </c>
      <c r="C11" s="18" t="inlineStr">
        <is>
          <t>Minimum score for the Medium band.</t>
        </is>
      </c>
      <c r="D11" s="18" t="n"/>
      <c r="E11" s="18" t="n"/>
      <c r="F11" s="18" t="n"/>
      <c r="G11" s="18" t="n"/>
      <c r="H11" s="18" t="n"/>
      <c r="I11" s="18" t="n"/>
      <c r="J11" s="18" t="n"/>
      <c r="K11" s="18" t="n"/>
    </row>
    <row r="12">
      <c r="A12" s="21" t="inlineStr">
        <is>
          <t>Earliest valid date</t>
        </is>
      </c>
      <c r="B12" s="22" t="n">
        <v>45292</v>
      </c>
      <c r="C12" s="21" t="inlineStr">
        <is>
          <t>Lower date entry boundary.</t>
        </is>
      </c>
      <c r="D12" s="21" t="n"/>
      <c r="E12" s="21" t="n"/>
      <c r="F12" s="21" t="n"/>
      <c r="G12" s="21" t="n"/>
      <c r="H12" s="21" t="n"/>
      <c r="I12" s="21" t="n"/>
      <c r="J12" s="21" t="n"/>
      <c r="K12" s="21" t="n"/>
    </row>
    <row r="13">
      <c r="A13" s="18" t="inlineStr">
        <is>
          <t>Latest valid date</t>
        </is>
      </c>
      <c r="B13" s="22" t="n">
        <v>47118</v>
      </c>
      <c r="C13" s="18" t="inlineStr">
        <is>
          <t>Upper date entry boundary.</t>
        </is>
      </c>
      <c r="D13" s="18" t="n"/>
      <c r="E13" s="18" t="n"/>
      <c r="F13" s="18" t="n"/>
      <c r="G13" s="18" t="n"/>
      <c r="H13" s="18" t="n"/>
      <c r="I13" s="18" t="n"/>
      <c r="J13" s="18" t="n"/>
      <c r="K13" s="18" t="n"/>
    </row>
  </sheetData>
  <dataValidations count="1">
    <dataValidation sqref="B4:B11 E4:E8 G4:G7" showDropDown="0" showInputMessage="0" showErrorMessage="0" allowBlank="0" errorTitle="Check the number" error="Enter a whole number from 0 through 365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2026-09-09T19:21:51Z</dcterms:created>
  <dcterms:modified xmlns:dcterms="http://purl.org/dc/terms/" xmlns:xsi="http://www.w3.org/2001/XMLSchema-instance" xsi:type="dcterms:W3CDTF">2026-09-09T19:21:52+00:00Z</dcterms:modified>
</cp:coreProperties>
</file>