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irthday Calenda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'Summary'!$A$4:$B$15</definedName>
    <definedName name="_xlnm._FilterDatabase" localSheetId="1" hidden="1">'Birthday Calendar'!$A$3:$O$103</definedName>
    <definedName name="_xlnm._FilterDatabase" localSheetId="2" hidden="1">'Assumptions'!$A$2:$C$10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 &quot;days&quot;"/>
    <numFmt numFmtId="166" formatCode="mmm"/>
    <numFmt numFmtId="167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color rgb="0042504A"/>
      <sz val="9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Approved Birthdays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'Summary'!$E$5:$E$16</f>
            </numRef>
          </cat>
          <val>
            <numRef>
              <f>'Summary'!$F$5:$F$16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17" customWidth="1" min="3" max="3"/>
    <col width="13" customWidth="1" min="4" max="4"/>
    <col width="15" customWidth="1" min="5" max="5"/>
    <col width="19" customWidth="1" min="6" max="6"/>
    <col width="3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8" customHeight="1">
      <c r="A1" s="1" t="inlineStr">
        <is>
          <t>Pet Birthday Marketing Calendar | Pinecone Paws (Fictional)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>
      <c r="A2" s="2" t="inlineStr">
        <is>
          <t>As-of date</t>
        </is>
      </c>
      <c r="B2" s="3">
        <f>IFERROR(Assumptions!$B$3,"")</f>
        <v/>
      </c>
      <c r="C2" s="2" t="inlineStr">
        <is>
          <t>Campaign year</t>
        </is>
      </c>
      <c r="D2" s="4">
        <f>IFERROR(Assumptions!$B$4,"")</f>
        <v/>
      </c>
      <c r="E2" s="2" t="inlineStr">
        <is>
          <t>Upcoming window</t>
        </is>
      </c>
      <c r="F2" s="5">
        <f>IFERROR(Assumptions!$B$5,"")</f>
        <v/>
      </c>
    </row>
    <row r="3"/>
    <row r="4" ht="22" customHeight="1">
      <c r="A4" s="6" t="inlineStr">
        <is>
          <t>Indicator</t>
        </is>
      </c>
      <c r="B4" s="6" t="inlineStr">
        <is>
          <t>Value</t>
        </is>
      </c>
      <c r="E4" s="7" t="inlineStr">
        <is>
          <t>Month</t>
        </is>
      </c>
      <c r="F4" s="7" t="inlineStr">
        <is>
          <t>Approved Birthdays</t>
        </is>
      </c>
    </row>
    <row r="5" ht="22" customHeight="1">
      <c r="A5" s="8" t="inlineStr">
        <is>
          <t>Total birthday records</t>
        </is>
      </c>
      <c r="B5" s="9">
        <f>COUNTIF('Birthday Calendar'!$A$4:$A$103,"&lt;&gt;")</f>
        <v/>
      </c>
      <c r="E5" s="28">
        <f>IF(Assumptions!$B$4="","",DATE(Assumptions!$B$4,1,1))</f>
        <v/>
      </c>
      <c r="F5" s="9">
        <f>IF($E5="","",COUNTIFS('Birthday Calendar'!$E$4:$E$103,Assumptions!$E$3,'Birthday Calendar'!$H$4:$H$103,"&gt;="&amp;$E5,'Birthday Calendar'!$H$4:$H$103,"&lt;="&amp;DATE(Assumptions!$B$4,2,0)))</f>
        <v/>
      </c>
    </row>
    <row r="6" ht="22" customHeight="1">
      <c r="A6" s="11" t="inlineStr">
        <is>
          <t>Owner-approved pets</t>
        </is>
      </c>
      <c r="B6" s="12">
        <f>IF(Assumptions!$E$3="","",COUNTIF('Birthday Calendar'!$E$4:$E$103,Assumptions!$E$3))</f>
        <v/>
      </c>
      <c r="E6" s="29">
        <f>IF(Assumptions!$B$4="","",DATE(Assumptions!$B$4,2,1))</f>
        <v/>
      </c>
      <c r="F6" s="12">
        <f>IF($E6="","",COUNTIFS('Birthday Calendar'!$E$4:$E$103,Assumptions!$E$3,'Birthday Calendar'!$H$4:$H$103,"&gt;="&amp;$E6,'Birthday Calendar'!$H$4:$H$103,"&lt;="&amp;DATE(Assumptions!$B$4,3,0)))</f>
        <v/>
      </c>
    </row>
    <row r="7" ht="22" customHeight="1">
      <c r="A7" s="8" t="inlineStr">
        <is>
          <t>Approval needs review</t>
        </is>
      </c>
      <c r="B7" s="9">
        <f>IF(Assumptions!$E$4="","",COUNTIF('Birthday Calendar'!$E$4:$E$103,Assumptions!$E$4))</f>
        <v/>
      </c>
      <c r="E7" s="28">
        <f>IF(Assumptions!$B$4="","",DATE(Assumptions!$B$4,3,1))</f>
        <v/>
      </c>
      <c r="F7" s="9">
        <f>IF($E7="","",COUNTIFS('Birthday Calendar'!$E$4:$E$103,Assumptions!$E$3,'Birthday Calendar'!$H$4:$H$103,"&gt;="&amp;$E7,'Birthday Calendar'!$H$4:$H$103,"&lt;="&amp;DATE(Assumptions!$B$4,4,0)))</f>
        <v/>
      </c>
    </row>
    <row r="8" ht="22" customHeight="1">
      <c r="A8" s="11" t="inlineStr">
        <is>
          <t>Approved birthdays in upcoming window</t>
        </is>
      </c>
      <c r="B8" s="12">
        <f>IF(OR(Assumptions!$E$3="",Assumptions!$B$3="",Assumptions!$B$5=""),"",COUNTIFS('Birthday Calendar'!$E$4:$E$103,Assumptions!$E$3,'Birthday Calendar'!$H$4:$H$103,"&gt;="&amp;Assumptions!$B$3,'Birthday Calendar'!$H$4:$H$103,"&lt;="&amp;Assumptions!$B$3+Assumptions!$B$5))</f>
        <v/>
      </c>
      <c r="E8" s="29">
        <f>IF(Assumptions!$B$4="","",DATE(Assumptions!$B$4,4,1))</f>
        <v/>
      </c>
      <c r="F8" s="12">
        <f>IF($E8="","",COUNTIFS('Birthday Calendar'!$E$4:$E$103,Assumptions!$E$3,'Birthday Calendar'!$H$4:$H$103,"&gt;="&amp;$E8,'Birthday Calendar'!$H$4:$H$103,"&lt;="&amp;DATE(Assumptions!$B$4,5,0)))</f>
        <v/>
      </c>
    </row>
    <row r="9" ht="22" customHeight="1">
      <c r="A9" s="8" t="inlineStr">
        <is>
          <t>Outreach items to plan soon</t>
        </is>
      </c>
      <c r="B9" s="9">
        <f>IF(OR(Assumptions!$E$3="",Assumptions!$F$3="",Assumptions!$B$3="",Assumptions!$B$5=""),"",COUNTIFS('Birthday Calendar'!$E$4:$E$103,Assumptions!$E$3,'Birthday Calendar'!$M$4:$M$103,Assumptions!$F$3,'Birthday Calendar'!$I$4:$I$103,"&gt;="&amp;Assumptions!$B$3,'Birthday Calendar'!$I$4:$I$103,"&lt;="&amp;Assumptions!$B$3+Assumptions!$B$5))</f>
        <v/>
      </c>
      <c r="E9" s="28">
        <f>IF(Assumptions!$B$4="","",DATE(Assumptions!$B$4,5,1))</f>
        <v/>
      </c>
      <c r="F9" s="9">
        <f>IF($E9="","",COUNTIFS('Birthday Calendar'!$E$4:$E$103,Assumptions!$E$3,'Birthday Calendar'!$H$4:$H$103,"&gt;="&amp;$E9,'Birthday Calendar'!$H$4:$H$103,"&lt;="&amp;DATE(Assumptions!$B$4,6,0)))</f>
        <v/>
      </c>
    </row>
    <row r="10" ht="22" customHeight="1">
      <c r="A10" s="11" t="inlineStr">
        <is>
          <t>Past planned outreach dates</t>
        </is>
      </c>
      <c r="B10" s="12">
        <f>IF(OR(Assumptions!$E$3="",Assumptions!$F$4="",Assumptions!$B$3=""),"",COUNTIFS('Birthday Calendar'!$E$4:$E$103,Assumptions!$E$3,'Birthday Calendar'!$M$4:$M$103,Assumptions!$F$4,'Birthday Calendar'!$I$4:$I$103,"&gt;0",'Birthday Calendar'!$I$4:$I$103,"&lt;"&amp;Assumptions!$B$3))</f>
        <v/>
      </c>
      <c r="E10" s="29">
        <f>IF(Assumptions!$B$4="","",DATE(Assumptions!$B$4,6,1))</f>
        <v/>
      </c>
      <c r="F10" s="12">
        <f>IF($E10="","",COUNTIFS('Birthday Calendar'!$E$4:$E$103,Assumptions!$E$3,'Birthday Calendar'!$H$4:$H$103,"&gt;="&amp;$E10,'Birthday Calendar'!$H$4:$H$103,"&lt;="&amp;DATE(Assumptions!$B$4,7,0)))</f>
        <v/>
      </c>
    </row>
    <row r="11" ht="22" customHeight="1">
      <c r="A11" s="8" t="inlineStr">
        <is>
          <t>Sent in campaign year</t>
        </is>
      </c>
      <c r="B11" s="9">
        <f>IF(OR(Assumptions!$F$5="",Assumptions!$B$4=""),"",COUNTIFS('Birthday Calendar'!$M$4:$M$103,Assumptions!$F$5,'Birthday Calendar'!$N$4:$N$103,"&gt;="&amp;DATE(Assumptions!$B$4,1,1),'Birthday Calendar'!$N$4:$N$103,"&lt;="&amp;DATE(Assumptions!$B$4,12,31)))</f>
        <v/>
      </c>
      <c r="E11" s="28">
        <f>IF(Assumptions!$B$4="","",DATE(Assumptions!$B$4,7,1))</f>
        <v/>
      </c>
      <c r="F11" s="9">
        <f>IF($E11="","",COUNTIFS('Birthday Calendar'!$E$4:$E$103,Assumptions!$E$3,'Birthday Calendar'!$H$4:$H$103,"&gt;="&amp;$E11,'Birthday Calendar'!$H$4:$H$103,"&lt;="&amp;DATE(Assumptions!$B$4,8,0)))</f>
        <v/>
      </c>
    </row>
    <row r="12" ht="22" customHeight="1">
      <c r="A12" s="11" t="inlineStr">
        <is>
          <t>Declined outreach</t>
        </is>
      </c>
      <c r="B12" s="12">
        <f>IF(Assumptions!$E$5="","",COUNTIF('Birthday Calendar'!$E$4:$E$103,Assumptions!$E$5))</f>
        <v/>
      </c>
      <c r="E12" s="29">
        <f>IF(Assumptions!$B$4="","",DATE(Assumptions!$B$4,8,1))</f>
        <v/>
      </c>
      <c r="F12" s="12">
        <f>IF($E12="","",COUNTIFS('Birthday Calendar'!$E$4:$E$103,Assumptions!$E$3,'Birthday Calendar'!$H$4:$H$103,"&gt;="&amp;$E12,'Birthday Calendar'!$H$4:$H$103,"&lt;="&amp;DATE(Assumptions!$B$4,9,0)))</f>
        <v/>
      </c>
    </row>
    <row r="13" ht="22" customHeight="1">
      <c r="A13" s="8" t="inlineStr">
        <is>
          <t>Approved planned cost</t>
        </is>
      </c>
      <c r="B13" s="30">
        <f>IF(OR(Assumptions!$E$3="",Assumptions!$F$4=""),"",IFERROR(SUMIFS('Birthday Calendar'!$L$4:$L$103,'Birthday Calendar'!$E$4:$E$103,Assumptions!$E$3,'Birthday Calendar'!$M$4:$M$103,Assumptions!$F$4),0))</f>
        <v/>
      </c>
      <c r="E13" s="28">
        <f>IF(Assumptions!$B$4="","",DATE(Assumptions!$B$4,9,1))</f>
        <v/>
      </c>
      <c r="F13" s="9">
        <f>IF($E13="","",COUNTIFS('Birthday Calendar'!$E$4:$E$103,Assumptions!$E$3,'Birthday Calendar'!$H$4:$H$103,"&gt;="&amp;$E13,'Birthday Calendar'!$H$4:$H$103,"&lt;="&amp;DATE(Assumptions!$B$4,10,0)))</f>
        <v/>
      </c>
    </row>
    <row r="14" ht="22" customHeight="1">
      <c r="A14" s="11" t="inlineStr">
        <is>
          <t>Average approved planned cost</t>
        </is>
      </c>
      <c r="B14" s="31">
        <f>IF(OR(Assumptions!$E$3="",Assumptions!$F$4=""),"",IFERROR(AVERAGEIFS('Birthday Calendar'!$L$4:$L$103,'Birthday Calendar'!$E$4:$E$103,Assumptions!$E$3,'Birthday Calendar'!$M$4:$M$103,Assumptions!$F$4),""))</f>
        <v/>
      </c>
      <c r="E14" s="29">
        <f>IF(Assumptions!$B$4="","",DATE(Assumptions!$B$4,10,1))</f>
        <v/>
      </c>
      <c r="F14" s="12">
        <f>IF($E14="","",COUNTIFS('Birthday Calendar'!$E$4:$E$103,Assumptions!$E$3,'Birthday Calendar'!$H$4:$H$103,"&gt;="&amp;$E14,'Birthday Calendar'!$H$4:$H$103,"&lt;="&amp;DATE(Assumptions!$B$4,11,0)))</f>
        <v/>
      </c>
    </row>
    <row r="15" ht="22" customHeight="1">
      <c r="A15" s="8" t="inlineStr">
        <is>
          <t>Year setting status</t>
        </is>
      </c>
      <c r="B15" s="9">
        <f>IF(OR(Assumptions!$B$3="",Assumptions!$B$4=""),"Check settings",IF(YEAR(Assumptions!$B$3)=Assumptions!$B$4,"Aligned","Check year"))</f>
        <v/>
      </c>
      <c r="E15" s="28">
        <f>IF(Assumptions!$B$4="","",DATE(Assumptions!$B$4,11,1))</f>
        <v/>
      </c>
      <c r="F15" s="9">
        <f>IF($E15="","",COUNTIFS('Birthday Calendar'!$E$4:$E$103,Assumptions!$E$3,'Birthday Calendar'!$H$4:$H$103,"&gt;="&amp;$E15,'Birthday Calendar'!$H$4:$H$103,"&lt;="&amp;DATE(Assumptions!$B$4,12,0)))</f>
        <v/>
      </c>
    </row>
    <row r="16" ht="22" customHeight="1">
      <c r="E16" s="29">
        <f>IF(Assumptions!$B$4="","",DATE(Assumptions!$B$4,12,1))</f>
        <v/>
      </c>
      <c r="F16" s="12">
        <f>IF($E16="","",COUNTIFS('Birthday Calendar'!$E$4:$E$103,Assumptions!$E$3,'Birthday Calendar'!$H$4:$H$103,"&gt;="&amp;$E16,'Birthday Calendar'!$H$4:$H$103,"&lt;="&amp;DATE(Assumptions!$B$4,13,0)))</f>
        <v/>
      </c>
    </row>
  </sheetData>
  <autoFilter ref="A4:B15"/>
  <mergeCells count="1">
    <mergeCell ref="A1:N1"/>
  </mergeCells>
  <conditionalFormatting sqref="B7">
    <cfRule type="expression" priority="1" dxfId="0">
      <formula>B7&gt;0</formula>
    </cfRule>
  </conditionalFormatting>
  <conditionalFormatting sqref="B9:B10">
    <cfRule type="expression" priority="2" dxfId="0">
      <formula>B9&gt;0</formula>
    </cfRule>
  </conditionalFormatting>
  <conditionalFormatting sqref="B15">
    <cfRule type="expression" priority="3" dxfId="0">
      <formula>OR(B15="Check settings",B15="Check year")</formula>
    </cfRule>
    <cfRule type="expression" priority="4" dxfId="1">
      <formula>B15="Aligned"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4" customWidth="1" min="3" max="3"/>
    <col width="13" customWidth="1" min="4" max="4"/>
    <col width="16" customWidth="1" min="5" max="5"/>
    <col width="17" customWidth="1" min="6" max="6"/>
    <col width="14" customWidth="1" min="7" max="7"/>
    <col width="15" customWidth="1" min="8" max="8"/>
    <col width="16" customWidth="1" min="9" max="9"/>
    <col width="39" customWidth="1" min="10" max="10"/>
    <col width="16" customWidth="1" min="11" max="11"/>
    <col width="14" customWidth="1" min="12" max="12"/>
    <col width="14" customWidth="1" min="13" max="13"/>
    <col width="13" customWidth="1" min="14" max="14"/>
    <col width="19" customWidth="1" min="15" max="15"/>
  </cols>
  <sheetData>
    <row r="1" ht="28" customHeight="1">
      <c r="A1" s="1" t="inlineStr">
        <is>
          <t>Birthday Calendar | Pinecone Paws (Fictional)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>
      <c r="A2" s="2" t="inlineStr">
        <is>
          <t>Yellow cells</t>
        </is>
      </c>
      <c r="B2" s="16" t="inlineStr">
        <is>
          <t>Editable inputs</t>
        </is>
      </c>
      <c r="D2" s="2" t="inlineStr">
        <is>
          <t>Alerts</t>
        </is>
      </c>
      <c r="E2" s="16" t="inlineStr">
        <is>
          <t>Human review prompts</t>
        </is>
      </c>
      <c r="J2" s="2" t="inlineStr">
        <is>
          <t>Purpose</t>
        </is>
      </c>
      <c r="K2" s="16" t="inlineStr">
        <is>
          <t>Optional birthday outreach</t>
        </is>
      </c>
    </row>
    <row r="3" ht="38" customHeight="1">
      <c r="A3" s="7" t="inlineStr">
        <is>
          <t>Record ID</t>
        </is>
      </c>
      <c r="B3" s="7" t="inlineStr">
        <is>
          <t>Owner Name</t>
        </is>
      </c>
      <c r="C3" s="7" t="inlineStr">
        <is>
          <t>Pet Name</t>
        </is>
      </c>
      <c r="D3" s="7" t="inlineStr">
        <is>
          <t>Birthday</t>
        </is>
      </c>
      <c r="E3" s="7" t="inlineStr">
        <is>
          <t>Owner Approval</t>
        </is>
      </c>
      <c r="F3" s="7" t="inlineStr">
        <is>
          <t>Preferred Channel</t>
        </is>
      </c>
      <c r="G3" s="7" t="inlineStr">
        <is>
          <t>Lead Days Override</t>
        </is>
      </c>
      <c r="H3" s="7" t="inlineStr">
        <is>
          <t>Birthday This Year</t>
        </is>
      </c>
      <c r="I3" s="7" t="inlineStr">
        <is>
          <t>Suggested Outreach</t>
        </is>
      </c>
      <c r="J3" s="7" t="inlineStr">
        <is>
          <t>Birthday Message or Offer</t>
        </is>
      </c>
      <c r="K3" s="7" t="inlineStr">
        <is>
          <t>Assigned To</t>
        </is>
      </c>
      <c r="L3" s="7" t="inlineStr">
        <is>
          <t>Planned Cost</t>
        </is>
      </c>
      <c r="M3" s="7" t="inlineStr">
        <is>
          <t>Status</t>
        </is>
      </c>
      <c r="N3" s="7" t="inlineStr">
        <is>
          <t>Sent Date</t>
        </is>
      </c>
      <c r="O3" s="7" t="inlineStr">
        <is>
          <t>Review Alert</t>
        </is>
      </c>
    </row>
    <row r="4" ht="30" customHeight="1">
      <c r="A4" s="17" t="inlineStr">
        <is>
          <t>BD-001</t>
        </is>
      </c>
      <c r="B4" s="18" t="inlineStr">
        <is>
          <t>Avery Example</t>
        </is>
      </c>
      <c r="C4" s="18" t="inlineStr">
        <is>
          <t>Comet</t>
        </is>
      </c>
      <c r="D4" s="19" t="n">
        <v>43726</v>
      </c>
      <c r="E4" s="17" t="inlineStr">
        <is>
          <t>Approved</t>
        </is>
      </c>
      <c r="F4" s="17" t="inlineStr">
        <is>
          <t>Email</t>
        </is>
      </c>
      <c r="G4" s="20" t="n"/>
      <c r="H4" s="21">
        <f>IF(OR($D4="",Assumptions!$B$4=""),"",IFERROR(DATE(Assumptions!$B$4,MONTH($D4),MIN(DAY($D4),DAY(DATE(Assumptions!$B$4,MONTH($D4)+1,0)))),""))</f>
        <v/>
      </c>
      <c r="I4" s="21">
        <f>IF(OR($H4="",AND($G4="",Assumptions!$B$6="")),"",IFERROR($H4-IF($G4="",Assumptions!$B$6,$G4),""))</f>
        <v/>
      </c>
      <c r="J4" s="22" t="inlineStr">
        <is>
          <t>Birthday greeting with an optional photo keepsake</t>
        </is>
      </c>
      <c r="K4" s="17" t="inlineStr">
        <is>
          <t>Alex Example</t>
        </is>
      </c>
      <c r="L4" s="32" t="n">
        <v>8.5</v>
      </c>
      <c r="M4" s="17" t="inlineStr">
        <is>
          <t>Planned</t>
        </is>
      </c>
      <c r="N4" s="19" t="n"/>
      <c r="O4" s="12">
        <f>IF($A4="","",IF(OR($B4="",$C4="",$D4=""),"Complete record",IF(OR($H4="",$I4=""),"Check settings",IF($E4=Assumptions!$E$5,"Do not contact",IF($E4&lt;&gt;Assumptions!$E$3,"Check approval",IF(OR($F4="",$F4=Assumptions!$G$6),"Choose channel",IF($M4="","Choose status",IF($M4=Assumptions!$F$5,IF($N4="","Add sent date","Complete"),IF($M4=Assumptions!$F$6,"Complete",IF(AND($M4=Assumptions!$F$4,$I4&lt;&gt;"",$I4&lt;Assumptions!$B$3),"Past planned date",IF(AND($M4=Assumptions!$F$3,$I4&gt;=Assumptions!$B$3,$I4&lt;=Assumptions!$B$3+Assumptions!$B$5),"Plan soon",IF(AND($L4&lt;&gt;"",$L4&gt;Assumptions!$B$7),"Check cost","Ready"))))))))))))</f>
        <v/>
      </c>
    </row>
    <row r="5" ht="30" customHeight="1">
      <c r="A5" s="17" t="inlineStr">
        <is>
          <t>BD-002</t>
        </is>
      </c>
      <c r="B5" s="18" t="inlineStr">
        <is>
          <t>Jordan Sample</t>
        </is>
      </c>
      <c r="C5" s="18" t="inlineStr">
        <is>
          <t>Maple</t>
        </is>
      </c>
      <c r="D5" s="19" t="n">
        <v>44106</v>
      </c>
      <c r="E5" s="17" t="inlineStr">
        <is>
          <t>Approved</t>
        </is>
      </c>
      <c r="F5" s="17" t="inlineStr">
        <is>
          <t>Postcard</t>
        </is>
      </c>
      <c r="G5" s="20" t="n">
        <v>14</v>
      </c>
      <c r="H5" s="3">
        <f>IF(OR($D5="",Assumptions!$B$4=""),"",IFERROR(DATE(Assumptions!$B$4,MONTH($D5),MIN(DAY($D5),DAY(DATE(Assumptions!$B$4,MONTH($D5)+1,0)))),""))</f>
        <v/>
      </c>
      <c r="I5" s="3">
        <f>IF(OR($H5="",AND($G5="",Assumptions!$B$6="")),"",IFERROR($H5-IF($G5="",Assumptions!$B$6,$G5),""))</f>
        <v/>
      </c>
      <c r="J5" s="22" t="inlineStr">
        <is>
          <t>Friendly birthday postcard and thank-you</t>
        </is>
      </c>
      <c r="K5" s="17" t="inlineStr">
        <is>
          <t>Blair Sample</t>
        </is>
      </c>
      <c r="L5" s="32" t="n">
        <v>3</v>
      </c>
      <c r="M5" s="17" t="inlineStr">
        <is>
          <t>Not Planned</t>
        </is>
      </c>
      <c r="N5" s="19" t="n"/>
      <c r="O5" s="9">
        <f>IF($A5="","",IF(OR($B5="",$C5="",$D5=""),"Complete record",IF(OR($H5="",$I5=""),"Check settings",IF($E5=Assumptions!$E$5,"Do not contact",IF($E5&lt;&gt;Assumptions!$E$3,"Check approval",IF(OR($F5="",$F5=Assumptions!$G$6),"Choose channel",IF($M5="","Choose status",IF($M5=Assumptions!$F$5,IF($N5="","Add sent date","Complete"),IF($M5=Assumptions!$F$6,"Complete",IF(AND($M5=Assumptions!$F$4,$I5&lt;&gt;"",$I5&lt;Assumptions!$B$3),"Past planned date",IF(AND($M5=Assumptions!$F$3,$I5&gt;=Assumptions!$B$3,$I5&lt;=Assumptions!$B$3+Assumptions!$B$5),"Plan soon",IF(AND($L5&lt;&gt;"",$L5&gt;Assumptions!$B$7),"Check cost","Ready"))))))))))))</f>
        <v/>
      </c>
    </row>
    <row r="6" ht="30" customHeight="1">
      <c r="A6" s="17" t="inlineStr">
        <is>
          <t>BD-003</t>
        </is>
      </c>
      <c r="B6" s="18" t="inlineStr">
        <is>
          <t>Casey Example</t>
        </is>
      </c>
      <c r="C6" s="18" t="inlineStr">
        <is>
          <t>Orbit</t>
        </is>
      </c>
      <c r="D6" s="19" t="n">
        <v>43419</v>
      </c>
      <c r="E6" s="17" t="inlineStr">
        <is>
          <t>Needs Review</t>
        </is>
      </c>
      <c r="F6" s="17" t="inlineStr">
        <is>
          <t>Email</t>
        </is>
      </c>
      <c r="G6" s="20" t="n"/>
      <c r="H6" s="21">
        <f>IF(OR($D6="",Assumptions!$B$4=""),"",IFERROR(DATE(Assumptions!$B$4,MONTH($D6),MIN(DAY($D6),DAY(DATE(Assumptions!$B$4,MONTH($D6)+1,0)))),""))</f>
        <v/>
      </c>
      <c r="I6" s="21">
        <f>IF(OR($H6="",AND($G6="",Assumptions!$B$6="")),"",IFERROR($H6-IF($G6="",Assumptions!$B$6,$G6),""))</f>
        <v/>
      </c>
      <c r="J6" s="22" t="inlineStr">
        <is>
          <t>Simple birthday greeting after approval review</t>
        </is>
      </c>
      <c r="K6" s="17" t="inlineStr">
        <is>
          <t>Drew Example</t>
        </is>
      </c>
      <c r="L6" s="32" t="n">
        <v>0</v>
      </c>
      <c r="M6" s="17" t="inlineStr">
        <is>
          <t>Not Planned</t>
        </is>
      </c>
      <c r="N6" s="19" t="n"/>
      <c r="O6" s="12">
        <f>IF($A6="","",IF(OR($B6="",$C6="",$D6=""),"Complete record",IF(OR($H6="",$I6=""),"Check settings",IF($E6=Assumptions!$E$5,"Do not contact",IF($E6&lt;&gt;Assumptions!$E$3,"Check approval",IF(OR($F6="",$F6=Assumptions!$G$6),"Choose channel",IF($M6="","Choose status",IF($M6=Assumptions!$F$5,IF($N6="","Add sent date","Complete"),IF($M6=Assumptions!$F$6,"Complete",IF(AND($M6=Assumptions!$F$4,$I6&lt;&gt;"",$I6&lt;Assumptions!$B$3),"Past planned date",IF(AND($M6=Assumptions!$F$3,$I6&gt;=Assumptions!$B$3,$I6&lt;=Assumptions!$B$3+Assumptions!$B$5),"Plan soon",IF(AND($L6&lt;&gt;"",$L6&gt;Assumptions!$B$7),"Check cost","Ready"))))))))))))</f>
        <v/>
      </c>
    </row>
    <row r="7" ht="30" customHeight="1">
      <c r="A7" s="17" t="inlineStr">
        <is>
          <t>BD-004</t>
        </is>
      </c>
      <c r="B7" s="18" t="inlineStr">
        <is>
          <t>Morgan Sample</t>
        </is>
      </c>
      <c r="C7" s="18" t="inlineStr">
        <is>
          <t>Pebble</t>
        </is>
      </c>
      <c r="D7" s="19" t="n">
        <v>44554</v>
      </c>
      <c r="E7" s="17" t="inlineStr">
        <is>
          <t>Declined</t>
        </is>
      </c>
      <c r="F7" s="17" t="inlineStr">
        <is>
          <t>None</t>
        </is>
      </c>
      <c r="G7" s="20" t="n"/>
      <c r="H7" s="3">
        <f>IF(OR($D7="",Assumptions!$B$4=""),"",IFERROR(DATE(Assumptions!$B$4,MONTH($D7),MIN(DAY($D7),DAY(DATE(Assumptions!$B$4,MONTH($D7)+1,0)))),""))</f>
        <v/>
      </c>
      <c r="I7" s="3">
        <f>IF(OR($H7="",AND($G7="",Assumptions!$B$6="")),"",IFERROR($H7-IF($G7="",Assumptions!$B$6,$G7),""))</f>
        <v/>
      </c>
      <c r="J7" s="22" t="inlineStr">
        <is>
          <t>No outreach requested</t>
        </is>
      </c>
      <c r="K7" s="17" t="inlineStr">
        <is>
          <t>Unassigned</t>
        </is>
      </c>
      <c r="L7" s="32" t="n">
        <v>0</v>
      </c>
      <c r="M7" s="17" t="inlineStr">
        <is>
          <t>Skipped</t>
        </is>
      </c>
      <c r="N7" s="19" t="n"/>
      <c r="O7" s="9">
        <f>IF($A7="","",IF(OR($B7="",$C7="",$D7=""),"Complete record",IF(OR($H7="",$I7=""),"Check settings",IF($E7=Assumptions!$E$5,"Do not contact",IF($E7&lt;&gt;Assumptions!$E$3,"Check approval",IF(OR($F7="",$F7=Assumptions!$G$6),"Choose channel",IF($M7="","Choose status",IF($M7=Assumptions!$F$5,IF($N7="","Add sent date","Complete"),IF($M7=Assumptions!$F$6,"Complete",IF(AND($M7=Assumptions!$F$4,$I7&lt;&gt;"",$I7&lt;Assumptions!$B$3),"Past planned date",IF(AND($M7=Assumptions!$F$3,$I7&gt;=Assumptions!$B$3,$I7&lt;=Assumptions!$B$3+Assumptions!$B$5),"Plan soon",IF(AND($L7&lt;&gt;"",$L7&gt;Assumptions!$B$7),"Check cost","Ready"))))))))))))</f>
        <v/>
      </c>
    </row>
    <row r="8" ht="30" customHeight="1">
      <c r="A8" s="17" t="inlineStr">
        <is>
          <t>BD-005</t>
        </is>
      </c>
      <c r="B8" s="18" t="inlineStr">
        <is>
          <t>Riley Example</t>
        </is>
      </c>
      <c r="C8" s="18" t="inlineStr">
        <is>
          <t>Juniper</t>
        </is>
      </c>
      <c r="D8" s="19" t="n">
        <v>42747</v>
      </c>
      <c r="E8" s="17" t="inlineStr">
        <is>
          <t>Approved</t>
        </is>
      </c>
      <c r="F8" s="17" t="inlineStr">
        <is>
          <t>Phone</t>
        </is>
      </c>
      <c r="G8" s="20" t="n">
        <v>7</v>
      </c>
      <c r="H8" s="21">
        <f>IF(OR($D8="",Assumptions!$B$4=""),"",IFERROR(DATE(Assumptions!$B$4,MONTH($D8),MIN(DAY($D8),DAY(DATE(Assumptions!$B$4,MONTH($D8)+1,0)))),""))</f>
        <v/>
      </c>
      <c r="I8" s="21">
        <f>IF(OR($H8="",AND($G8="",Assumptions!$B$6="")),"",IFERROR($H8-IF($G8="",Assumptions!$B$6,$G8),""))</f>
        <v/>
      </c>
      <c r="J8" s="22" t="inlineStr">
        <is>
          <t>Short birthday phone greeting</t>
        </is>
      </c>
      <c r="K8" s="17" t="inlineStr">
        <is>
          <t>Alex Example</t>
        </is>
      </c>
      <c r="L8" s="32" t="n">
        <v>0</v>
      </c>
      <c r="M8" s="17" t="inlineStr">
        <is>
          <t>Sent</t>
        </is>
      </c>
      <c r="N8" s="19" t="n">
        <v>46027</v>
      </c>
      <c r="O8" s="12">
        <f>IF($A8="","",IF(OR($B8="",$C8="",$D8=""),"Complete record",IF(OR($H8="",$I8=""),"Check settings",IF($E8=Assumptions!$E$5,"Do not contact",IF($E8&lt;&gt;Assumptions!$E$3,"Check approval",IF(OR($F8="",$F8=Assumptions!$G$6),"Choose channel",IF($M8="","Choose status",IF($M8=Assumptions!$F$5,IF($N8="","Add sent date","Complete"),IF($M8=Assumptions!$F$6,"Complete",IF(AND($M8=Assumptions!$F$4,$I8&lt;&gt;"",$I8&lt;Assumptions!$B$3),"Past planned date",IF(AND($M8=Assumptions!$F$3,$I8&gt;=Assumptions!$B$3,$I8&lt;=Assumptions!$B$3+Assumptions!$B$5),"Plan soon",IF(AND($L8&lt;&gt;"",$L8&gt;Assumptions!$B$7),"Check cost","Ready"))))))))))))</f>
        <v/>
      </c>
    </row>
    <row r="9" ht="30" customHeight="1">
      <c r="A9" s="17" t="inlineStr">
        <is>
          <t>BD-006</t>
        </is>
      </c>
      <c r="B9" s="18" t="inlineStr">
        <is>
          <t>Taylor Sample</t>
        </is>
      </c>
      <c r="C9" s="18" t="inlineStr">
        <is>
          <t>Biscuit</t>
        </is>
      </c>
      <c r="D9" s="19" t="n">
        <v>43890</v>
      </c>
      <c r="E9" s="17" t="inlineStr">
        <is>
          <t>Approved</t>
        </is>
      </c>
      <c r="F9" s="17" t="inlineStr">
        <is>
          <t>Email</t>
        </is>
      </c>
      <c r="G9" s="20" t="n"/>
      <c r="H9" s="3">
        <f>IF(OR($D9="",Assumptions!$B$4=""),"",IFERROR(DATE(Assumptions!$B$4,MONTH($D9),MIN(DAY($D9),DAY(DATE(Assumptions!$B$4,MONTH($D9)+1,0)))),""))</f>
        <v/>
      </c>
      <c r="I9" s="3">
        <f>IF(OR($H9="",AND($G9="",Assumptions!$B$6="")),"",IFERROR($H9-IF($G9="",Assumptions!$B$6,$G9),""))</f>
        <v/>
      </c>
      <c r="J9" s="22" t="inlineStr">
        <is>
          <t>Leap-day birthday email greeting</t>
        </is>
      </c>
      <c r="K9" s="17" t="inlineStr">
        <is>
          <t>Blair Sample</t>
        </is>
      </c>
      <c r="L9" s="32" t="n">
        <v>4</v>
      </c>
      <c r="M9" s="17" t="inlineStr">
        <is>
          <t>Sent</t>
        </is>
      </c>
      <c r="N9" s="19" t="n">
        <v>46067</v>
      </c>
      <c r="O9" s="9">
        <f>IF($A9="","",IF(OR($B9="",$C9="",$D9=""),"Complete record",IF(OR($H9="",$I9=""),"Check settings",IF($E9=Assumptions!$E$5,"Do not contact",IF($E9&lt;&gt;Assumptions!$E$3,"Check approval",IF(OR($F9="",$F9=Assumptions!$G$6),"Choose channel",IF($M9="","Choose status",IF($M9=Assumptions!$F$5,IF($N9="","Add sent date","Complete"),IF($M9=Assumptions!$F$6,"Complete",IF(AND($M9=Assumptions!$F$4,$I9&lt;&gt;"",$I9&lt;Assumptions!$B$3),"Past planned date",IF(AND($M9=Assumptions!$F$3,$I9&gt;=Assumptions!$B$3,$I9&lt;=Assumptions!$B$3+Assumptions!$B$5),"Plan soon",IF(AND($L9&lt;&gt;"",$L9&gt;Assumptions!$B$7),"Check cost","Ready"))))))))))))</f>
        <v/>
      </c>
    </row>
    <row r="10" ht="30" customHeight="1">
      <c r="A10" s="17" t="inlineStr">
        <is>
          <t>BD-007</t>
        </is>
      </c>
      <c r="B10" s="18" t="inlineStr">
        <is>
          <t>Cameron Example</t>
        </is>
      </c>
      <c r="C10" s="18" t="inlineStr">
        <is>
          <t>Clover</t>
        </is>
      </c>
      <c r="D10" s="19" t="n">
        <v>44834</v>
      </c>
      <c r="E10" s="17" t="inlineStr">
        <is>
          <t>Approved</t>
        </is>
      </c>
      <c r="F10" s="17" t="inlineStr">
        <is>
          <t>Email</t>
        </is>
      </c>
      <c r="G10" s="20" t="n">
        <v>7</v>
      </c>
      <c r="H10" s="21">
        <f>IF(OR($D10="",Assumptions!$B$4=""),"",IFERROR(DATE(Assumptions!$B$4,MONTH($D10),MIN(DAY($D10),DAY(DATE(Assumptions!$B$4,MONTH($D10)+1,0)))),""))</f>
        <v/>
      </c>
      <c r="I10" s="21">
        <f>IF(OR($H10="",AND($G10="",Assumptions!$B$6="")),"",IFERROR($H10-IF($G10="",Assumptions!$B$6,$G10),""))</f>
        <v/>
      </c>
      <c r="J10" s="22" t="inlineStr">
        <is>
          <t>Birthday email with an optional treat-bag offer</t>
        </is>
      </c>
      <c r="K10" s="17" t="inlineStr">
        <is>
          <t>Drew Example</t>
        </is>
      </c>
      <c r="L10" s="32" t="n">
        <v>6</v>
      </c>
      <c r="M10" s="17" t="inlineStr">
        <is>
          <t>Not Planned</t>
        </is>
      </c>
      <c r="N10" s="19" t="n"/>
      <c r="O10" s="12">
        <f>IF($A10="","",IF(OR($B10="",$C10="",$D10=""),"Complete record",IF(OR($H10="",$I10=""),"Check settings",IF($E10=Assumptions!$E$5,"Do not contact",IF($E10&lt;&gt;Assumptions!$E$3,"Check approval",IF(OR($F10="",$F10=Assumptions!$G$6),"Choose channel",IF($M10="","Choose status",IF($M10=Assumptions!$F$5,IF($N10="","Add sent date","Complete"),IF($M10=Assumptions!$F$6,"Complete",IF(AND($M10=Assumptions!$F$4,$I10&lt;&gt;"",$I10&lt;Assumptions!$B$3),"Past planned date",IF(AND($M10=Assumptions!$F$3,$I10&gt;=Assumptions!$B$3,$I10&lt;=Assumptions!$B$3+Assumptions!$B$5),"Plan soon",IF(AND($L10&lt;&gt;"",$L10&gt;Assumptions!$B$7),"Check cost","Ready"))))))))))))</f>
        <v/>
      </c>
    </row>
    <row r="11" ht="30" customHeight="1">
      <c r="A11" s="17" t="inlineStr">
        <is>
          <t>BD-008</t>
        </is>
      </c>
      <c r="B11" s="18" t="inlineStr">
        <is>
          <t>Quinn Sample</t>
        </is>
      </c>
      <c r="C11" s="18" t="inlineStr">
        <is>
          <t>Mochi</t>
        </is>
      </c>
      <c r="D11" s="19" t="n">
        <v>43697</v>
      </c>
      <c r="E11" s="17" t="inlineStr">
        <is>
          <t>Approved</t>
        </is>
      </c>
      <c r="F11" s="17" t="inlineStr">
        <is>
          <t>Postcard</t>
        </is>
      </c>
      <c r="G11" s="20" t="n">
        <v>21</v>
      </c>
      <c r="H11" s="3">
        <f>IF(OR($D11="",Assumptions!$B$4=""),"",IFERROR(DATE(Assumptions!$B$4,MONTH($D11),MIN(DAY($D11),DAY(DATE(Assumptions!$B$4,MONTH($D11)+1,0)))),""))</f>
        <v/>
      </c>
      <c r="I11" s="3">
        <f>IF(OR($H11="",AND($G11="",Assumptions!$B$6="")),"",IFERROR($H11-IF($G11="",Assumptions!$B$6,$G11),""))</f>
        <v/>
      </c>
      <c r="J11" s="22" t="inlineStr">
        <is>
          <t>Birthday postcard with an optional playtime offer</t>
        </is>
      </c>
      <c r="K11" s="17" t="inlineStr">
        <is>
          <t>Alex Example</t>
        </is>
      </c>
      <c r="L11" s="32" t="n">
        <v>30</v>
      </c>
      <c r="M11" s="17" t="inlineStr">
        <is>
          <t>Planned</t>
        </is>
      </c>
      <c r="N11" s="19" t="n"/>
      <c r="O11" s="9">
        <f>IF($A11="","",IF(OR($B11="",$C11="",$D11=""),"Complete record",IF(OR($H11="",$I11=""),"Check settings",IF($E11=Assumptions!$E$5,"Do not contact",IF($E11&lt;&gt;Assumptions!$E$3,"Check approval",IF(OR($F11="",$F11=Assumptions!$G$6),"Choose channel",IF($M11="","Choose status",IF($M11=Assumptions!$F$5,IF($N11="","Add sent date","Complete"),IF($M11=Assumptions!$F$6,"Complete",IF(AND($M11=Assumptions!$F$4,$I11&lt;&gt;"",$I11&lt;Assumptions!$B$3),"Past planned date",IF(AND($M11=Assumptions!$F$3,$I11&gt;=Assumptions!$B$3,$I11&lt;=Assumptions!$B$3+Assumptions!$B$5),"Plan soon",IF(AND($L11&lt;&gt;"",$L11&gt;Assumptions!$B$7),"Check cost","Ready"))))))))))))</f>
        <v/>
      </c>
    </row>
    <row r="12" ht="30" customHeight="1">
      <c r="A12" s="17" t="inlineStr">
        <is>
          <t>BD-009</t>
        </is>
      </c>
      <c r="B12" s="18" t="inlineStr">
        <is>
          <t>Skyler Example</t>
        </is>
      </c>
      <c r="C12" s="18" t="inlineStr">
        <is>
          <t>Pippin</t>
        </is>
      </c>
      <c r="D12" s="19" t="n">
        <v>42652</v>
      </c>
      <c r="E12" s="17" t="inlineStr">
        <is>
          <t>Approved</t>
        </is>
      </c>
      <c r="F12" s="17" t="inlineStr">
        <is>
          <t>Email</t>
        </is>
      </c>
      <c r="G12" s="20" t="n">
        <v>30</v>
      </c>
      <c r="H12" s="21">
        <f>IF(OR($D12="",Assumptions!$B$4=""),"",IFERROR(DATE(Assumptions!$B$4,MONTH($D12),MIN(DAY($D12),DAY(DATE(Assumptions!$B$4,MONTH($D12)+1,0)))),""))</f>
        <v/>
      </c>
      <c r="I12" s="21">
        <f>IF(OR($H12="",AND($G12="",Assumptions!$B$6="")),"",IFERROR($H12-IF($G12="",Assumptions!$B$6,$G12),""))</f>
        <v/>
      </c>
      <c r="J12" s="22" t="inlineStr">
        <is>
          <t>Birthday email and customer thank-you</t>
        </is>
      </c>
      <c r="K12" s="17" t="inlineStr">
        <is>
          <t>Blair Sample</t>
        </is>
      </c>
      <c r="L12" s="32" t="n">
        <v>12</v>
      </c>
      <c r="M12" s="17" t="inlineStr">
        <is>
          <t>Planned</t>
        </is>
      </c>
      <c r="N12" s="19" t="n"/>
      <c r="O12" s="12">
        <f>IF($A12="","",IF(OR($B12="",$C12="",$D12=""),"Complete record",IF(OR($H12="",$I12=""),"Check settings",IF($E12=Assumptions!$E$5,"Do not contact",IF($E12&lt;&gt;Assumptions!$E$3,"Check approval",IF(OR($F12="",$F12=Assumptions!$G$6),"Choose channel",IF($M12="","Choose status",IF($M12=Assumptions!$F$5,IF($N12="","Add sent date","Complete"),IF($M12=Assumptions!$F$6,"Complete",IF(AND($M12=Assumptions!$F$4,$I12&lt;&gt;"",$I12&lt;Assumptions!$B$3),"Past planned date",IF(AND($M12=Assumptions!$F$3,$I12&gt;=Assumptions!$B$3,$I12&lt;=Assumptions!$B$3+Assumptions!$B$5),"Plan soon",IF(AND($L12&lt;&gt;"",$L12&gt;Assumptions!$B$7),"Check cost","Ready"))))))))))))</f>
        <v/>
      </c>
    </row>
    <row r="13" ht="30" customHeight="1">
      <c r="A13" s="17" t="inlineStr">
        <is>
          <t>BD-010</t>
        </is>
      </c>
      <c r="B13" s="18" t="inlineStr">
        <is>
          <t>Rowan Sample</t>
        </is>
      </c>
      <c r="C13" s="18" t="inlineStr">
        <is>
          <t>Noodle</t>
        </is>
      </c>
      <c r="D13" s="19" t="n">
        <v>45111</v>
      </c>
      <c r="E13" s="17" t="inlineStr">
        <is>
          <t>Approved</t>
        </is>
      </c>
      <c r="F13" s="17" t="inlineStr">
        <is>
          <t>None</t>
        </is>
      </c>
      <c r="G13" s="20" t="n"/>
      <c r="H13" s="3">
        <f>IF(OR($D13="",Assumptions!$B$4=""),"",IFERROR(DATE(Assumptions!$B$4,MONTH($D13),MIN(DAY($D13),DAY(DATE(Assumptions!$B$4,MONTH($D13)+1,0)))),""))</f>
        <v/>
      </c>
      <c r="I13" s="3">
        <f>IF(OR($H13="",AND($G13="",Assumptions!$B$6="")),"",IFERROR($H13-IF($G13="",Assumptions!$B$6,$G13),""))</f>
        <v/>
      </c>
      <c r="J13" s="22" t="inlineStr">
        <is>
          <t>Choose a channel before preparing a greeting</t>
        </is>
      </c>
      <c r="K13" s="17" t="inlineStr">
        <is>
          <t>Unassigned</t>
        </is>
      </c>
      <c r="L13" s="32" t="n">
        <v>0</v>
      </c>
      <c r="M13" s="17" t="inlineStr">
        <is>
          <t>Not Planned</t>
        </is>
      </c>
      <c r="N13" s="19" t="n"/>
      <c r="O13" s="9">
        <f>IF($A13="","",IF(OR($B13="",$C13="",$D13=""),"Complete record",IF(OR($H13="",$I13=""),"Check settings",IF($E13=Assumptions!$E$5,"Do not contact",IF($E13&lt;&gt;Assumptions!$E$3,"Check approval",IF(OR($F13="",$F13=Assumptions!$G$6),"Choose channel",IF($M13="","Choose status",IF($M13=Assumptions!$F$5,IF($N13="","Add sent date","Complete"),IF($M13=Assumptions!$F$6,"Complete",IF(AND($M13=Assumptions!$F$4,$I13&lt;&gt;"",$I13&lt;Assumptions!$B$3),"Past planned date",IF(AND($M13=Assumptions!$F$3,$I13&gt;=Assumptions!$B$3,$I13&lt;=Assumptions!$B$3+Assumptions!$B$5),"Plan soon",IF(AND($L13&lt;&gt;"",$L13&gt;Assumptions!$B$7),"Check cost","Ready"))))))))))))</f>
        <v/>
      </c>
    </row>
    <row r="14" ht="30" customHeight="1">
      <c r="A14" s="17" t="inlineStr">
        <is>
          <t>BD-011</t>
        </is>
      </c>
      <c r="B14" s="18" t="inlineStr">
        <is>
          <t>Devon Example</t>
        </is>
      </c>
      <c r="C14" s="18" t="inlineStr">
        <is>
          <t>Saffron</t>
        </is>
      </c>
      <c r="D14" s="19" t="n">
        <v>44136</v>
      </c>
      <c r="E14" s="17" t="inlineStr">
        <is>
          <t>Approved</t>
        </is>
      </c>
      <c r="F14" s="17" t="inlineStr">
        <is>
          <t>Postcard</t>
        </is>
      </c>
      <c r="G14" s="20" t="n">
        <v>14</v>
      </c>
      <c r="H14" s="21">
        <f>IF(OR($D14="",Assumptions!$B$4=""),"",IFERROR(DATE(Assumptions!$B$4,MONTH($D14),MIN(DAY($D14),DAY(DATE(Assumptions!$B$4,MONTH($D14)+1,0)))),""))</f>
        <v/>
      </c>
      <c r="I14" s="21">
        <f>IF(OR($H14="",AND($G14="",Assumptions!$B$6="")),"",IFERROR($H14-IF($G14="",Assumptions!$B$6,$G14),""))</f>
        <v/>
      </c>
      <c r="J14" s="22" t="inlineStr">
        <is>
          <t>Birthday postcard with an optional bow offer</t>
        </is>
      </c>
      <c r="K14" s="17" t="inlineStr">
        <is>
          <t>Drew Example</t>
        </is>
      </c>
      <c r="L14" s="32" t="n">
        <v>30</v>
      </c>
      <c r="M14" s="17" t="inlineStr">
        <is>
          <t>Planned</t>
        </is>
      </c>
      <c r="N14" s="19" t="n"/>
      <c r="O14" s="12">
        <f>IF($A14="","",IF(OR($B14="",$C14="",$D14=""),"Complete record",IF(OR($H14="",$I14=""),"Check settings",IF($E14=Assumptions!$E$5,"Do not contact",IF($E14&lt;&gt;Assumptions!$E$3,"Check approval",IF(OR($F14="",$F14=Assumptions!$G$6),"Choose channel",IF($M14="","Choose status",IF($M14=Assumptions!$F$5,IF($N14="","Add sent date","Complete"),IF($M14=Assumptions!$F$6,"Complete",IF(AND($M14=Assumptions!$F$4,$I14&lt;&gt;"",$I14&lt;Assumptions!$B$3),"Past planned date",IF(AND($M14=Assumptions!$F$3,$I14&gt;=Assumptions!$B$3,$I14&lt;=Assumptions!$B$3+Assumptions!$B$5),"Plan soon",IF(AND($L14&lt;&gt;"",$L14&gt;Assumptions!$B$7),"Check cost","Ready"))))))))))))</f>
        <v/>
      </c>
    </row>
    <row r="15" ht="30" customHeight="1">
      <c r="A15" s="17" t="n"/>
      <c r="B15" s="18" t="n"/>
      <c r="C15" s="18" t="n"/>
      <c r="D15" s="19" t="n"/>
      <c r="E15" s="17" t="n"/>
      <c r="F15" s="17" t="n"/>
      <c r="G15" s="20" t="n"/>
      <c r="H15" s="3">
        <f>IF(OR($D15="",Assumptions!$B$4=""),"",IFERROR(DATE(Assumptions!$B$4,MONTH($D15),MIN(DAY($D15),DAY(DATE(Assumptions!$B$4,MONTH($D15)+1,0)))),""))</f>
        <v/>
      </c>
      <c r="I15" s="3">
        <f>IF(OR($H15="",AND($G15="",Assumptions!$B$6="")),"",IFERROR($H15-IF($G15="",Assumptions!$B$6,$G15),""))</f>
        <v/>
      </c>
      <c r="J15" s="22" t="n"/>
      <c r="K15" s="17" t="n"/>
      <c r="L15" s="32" t="n"/>
      <c r="M15" s="17" t="n"/>
      <c r="N15" s="19" t="n"/>
      <c r="O15" s="9">
        <f>IF($A15="","",IF(OR($B15="",$C15="",$D15=""),"Complete record",IF(OR($H15="",$I15=""),"Check settings",IF($E15=Assumptions!$E$5,"Do not contact",IF($E15&lt;&gt;Assumptions!$E$3,"Check approval",IF(OR($F15="",$F15=Assumptions!$G$6),"Choose channel",IF($M15="","Choose status",IF($M15=Assumptions!$F$5,IF($N15="","Add sent date","Complete"),IF($M15=Assumptions!$F$6,"Complete",IF(AND($M15=Assumptions!$F$4,$I15&lt;&gt;"",$I15&lt;Assumptions!$B$3),"Past planned date",IF(AND($M15=Assumptions!$F$3,$I15&gt;=Assumptions!$B$3,$I15&lt;=Assumptions!$B$3+Assumptions!$B$5),"Plan soon",IF(AND($L15&lt;&gt;"",$L15&gt;Assumptions!$B$7),"Check cost","Ready"))))))))))))</f>
        <v/>
      </c>
    </row>
    <row r="16" ht="30" customHeight="1">
      <c r="A16" s="17" t="n"/>
      <c r="B16" s="18" t="n"/>
      <c r="C16" s="18" t="n"/>
      <c r="D16" s="19" t="n"/>
      <c r="E16" s="17" t="n"/>
      <c r="F16" s="17" t="n"/>
      <c r="G16" s="20" t="n"/>
      <c r="H16" s="21">
        <f>IF(OR($D16="",Assumptions!$B$4=""),"",IFERROR(DATE(Assumptions!$B$4,MONTH($D16),MIN(DAY($D16),DAY(DATE(Assumptions!$B$4,MONTH($D16)+1,0)))),""))</f>
        <v/>
      </c>
      <c r="I16" s="21">
        <f>IF(OR($H16="",AND($G16="",Assumptions!$B$6="")),"",IFERROR($H16-IF($G16="",Assumptions!$B$6,$G16),""))</f>
        <v/>
      </c>
      <c r="J16" s="22" t="n"/>
      <c r="K16" s="17" t="n"/>
      <c r="L16" s="32" t="n"/>
      <c r="M16" s="17" t="n"/>
      <c r="N16" s="19" t="n"/>
      <c r="O16" s="12">
        <f>IF($A16="","",IF(OR($B16="",$C16="",$D16=""),"Complete record",IF(OR($H16="",$I16=""),"Check settings",IF($E16=Assumptions!$E$5,"Do not contact",IF($E16&lt;&gt;Assumptions!$E$3,"Check approval",IF(OR($F16="",$F16=Assumptions!$G$6),"Choose channel",IF($M16="","Choose status",IF($M16=Assumptions!$F$5,IF($N16="","Add sent date","Complete"),IF($M16=Assumptions!$F$6,"Complete",IF(AND($M16=Assumptions!$F$4,$I16&lt;&gt;"",$I16&lt;Assumptions!$B$3),"Past planned date",IF(AND($M16=Assumptions!$F$3,$I16&gt;=Assumptions!$B$3,$I16&lt;=Assumptions!$B$3+Assumptions!$B$5),"Plan soon",IF(AND($L16&lt;&gt;"",$L16&gt;Assumptions!$B$7),"Check cost","Ready"))))))))))))</f>
        <v/>
      </c>
    </row>
    <row r="17" ht="30" customHeight="1">
      <c r="A17" s="17" t="n"/>
      <c r="B17" s="18" t="n"/>
      <c r="C17" s="18" t="n"/>
      <c r="D17" s="19" t="n"/>
      <c r="E17" s="17" t="n"/>
      <c r="F17" s="17" t="n"/>
      <c r="G17" s="20" t="n"/>
      <c r="H17" s="3">
        <f>IF(OR($D17="",Assumptions!$B$4=""),"",IFERROR(DATE(Assumptions!$B$4,MONTH($D17),MIN(DAY($D17),DAY(DATE(Assumptions!$B$4,MONTH($D17)+1,0)))),""))</f>
        <v/>
      </c>
      <c r="I17" s="3">
        <f>IF(OR($H17="",AND($G17="",Assumptions!$B$6="")),"",IFERROR($H17-IF($G17="",Assumptions!$B$6,$G17),""))</f>
        <v/>
      </c>
      <c r="J17" s="22" t="n"/>
      <c r="K17" s="17" t="n"/>
      <c r="L17" s="32" t="n"/>
      <c r="M17" s="17" t="n"/>
      <c r="N17" s="19" t="n"/>
      <c r="O17" s="9">
        <f>IF($A17="","",IF(OR($B17="",$C17="",$D17=""),"Complete record",IF(OR($H17="",$I17=""),"Check settings",IF($E17=Assumptions!$E$5,"Do not contact",IF($E17&lt;&gt;Assumptions!$E$3,"Check approval",IF(OR($F17="",$F17=Assumptions!$G$6),"Choose channel",IF($M17="","Choose status",IF($M17=Assumptions!$F$5,IF($N17="","Add sent date","Complete"),IF($M17=Assumptions!$F$6,"Complete",IF(AND($M17=Assumptions!$F$4,$I17&lt;&gt;"",$I17&lt;Assumptions!$B$3),"Past planned date",IF(AND($M17=Assumptions!$F$3,$I17&gt;=Assumptions!$B$3,$I17&lt;=Assumptions!$B$3+Assumptions!$B$5),"Plan soon",IF(AND($L17&lt;&gt;"",$L17&gt;Assumptions!$B$7),"Check cost","Ready"))))))))))))</f>
        <v/>
      </c>
    </row>
    <row r="18" ht="30" customHeight="1">
      <c r="A18" s="17" t="n"/>
      <c r="B18" s="18" t="n"/>
      <c r="C18" s="18" t="n"/>
      <c r="D18" s="19" t="n"/>
      <c r="E18" s="17" t="n"/>
      <c r="F18" s="17" t="n"/>
      <c r="G18" s="20" t="n"/>
      <c r="H18" s="21">
        <f>IF(OR($D18="",Assumptions!$B$4=""),"",IFERROR(DATE(Assumptions!$B$4,MONTH($D18),MIN(DAY($D18),DAY(DATE(Assumptions!$B$4,MONTH($D18)+1,0)))),""))</f>
        <v/>
      </c>
      <c r="I18" s="21">
        <f>IF(OR($H18="",AND($G18="",Assumptions!$B$6="")),"",IFERROR($H18-IF($G18="",Assumptions!$B$6,$G18),""))</f>
        <v/>
      </c>
      <c r="J18" s="22" t="n"/>
      <c r="K18" s="17" t="n"/>
      <c r="L18" s="32" t="n"/>
      <c r="M18" s="17" t="n"/>
      <c r="N18" s="19" t="n"/>
      <c r="O18" s="12">
        <f>IF($A18="","",IF(OR($B18="",$C18="",$D18=""),"Complete record",IF(OR($H18="",$I18=""),"Check settings",IF($E18=Assumptions!$E$5,"Do not contact",IF($E18&lt;&gt;Assumptions!$E$3,"Check approval",IF(OR($F18="",$F18=Assumptions!$G$6),"Choose channel",IF($M18="","Choose status",IF($M18=Assumptions!$F$5,IF($N18="","Add sent date","Complete"),IF($M18=Assumptions!$F$6,"Complete",IF(AND($M18=Assumptions!$F$4,$I18&lt;&gt;"",$I18&lt;Assumptions!$B$3),"Past planned date",IF(AND($M18=Assumptions!$F$3,$I18&gt;=Assumptions!$B$3,$I18&lt;=Assumptions!$B$3+Assumptions!$B$5),"Plan soon",IF(AND($L18&lt;&gt;"",$L18&gt;Assumptions!$B$7),"Check cost","Ready"))))))))))))</f>
        <v/>
      </c>
    </row>
    <row r="19" ht="30" customHeight="1">
      <c r="A19" s="17" t="n"/>
      <c r="B19" s="18" t="n"/>
      <c r="C19" s="18" t="n"/>
      <c r="D19" s="19" t="n"/>
      <c r="E19" s="17" t="n"/>
      <c r="F19" s="17" t="n"/>
      <c r="G19" s="20" t="n"/>
      <c r="H19" s="3">
        <f>IF(OR($D19="",Assumptions!$B$4=""),"",IFERROR(DATE(Assumptions!$B$4,MONTH($D19),MIN(DAY($D19),DAY(DATE(Assumptions!$B$4,MONTH($D19)+1,0)))),""))</f>
        <v/>
      </c>
      <c r="I19" s="3">
        <f>IF(OR($H19="",AND($G19="",Assumptions!$B$6="")),"",IFERROR($H19-IF($G19="",Assumptions!$B$6,$G19),""))</f>
        <v/>
      </c>
      <c r="J19" s="22" t="n"/>
      <c r="K19" s="17" t="n"/>
      <c r="L19" s="32" t="n"/>
      <c r="M19" s="17" t="n"/>
      <c r="N19" s="19" t="n"/>
      <c r="O19" s="9">
        <f>IF($A19="","",IF(OR($B19="",$C19="",$D19=""),"Complete record",IF(OR($H19="",$I19=""),"Check settings",IF($E19=Assumptions!$E$5,"Do not contact",IF($E19&lt;&gt;Assumptions!$E$3,"Check approval",IF(OR($F19="",$F19=Assumptions!$G$6),"Choose channel",IF($M19="","Choose status",IF($M19=Assumptions!$F$5,IF($N19="","Add sent date","Complete"),IF($M19=Assumptions!$F$6,"Complete",IF(AND($M19=Assumptions!$F$4,$I19&lt;&gt;"",$I19&lt;Assumptions!$B$3),"Past planned date",IF(AND($M19=Assumptions!$F$3,$I19&gt;=Assumptions!$B$3,$I19&lt;=Assumptions!$B$3+Assumptions!$B$5),"Plan soon",IF(AND($L19&lt;&gt;"",$L19&gt;Assumptions!$B$7),"Check cost","Ready"))))))))))))</f>
        <v/>
      </c>
    </row>
    <row r="20" ht="30" customHeight="1">
      <c r="A20" s="17" t="n"/>
      <c r="B20" s="18" t="n"/>
      <c r="C20" s="18" t="n"/>
      <c r="D20" s="19" t="n"/>
      <c r="E20" s="17" t="n"/>
      <c r="F20" s="17" t="n"/>
      <c r="G20" s="20" t="n"/>
      <c r="H20" s="21">
        <f>IF(OR($D20="",Assumptions!$B$4=""),"",IFERROR(DATE(Assumptions!$B$4,MONTH($D20),MIN(DAY($D20),DAY(DATE(Assumptions!$B$4,MONTH($D20)+1,0)))),""))</f>
        <v/>
      </c>
      <c r="I20" s="21">
        <f>IF(OR($H20="",AND($G20="",Assumptions!$B$6="")),"",IFERROR($H20-IF($G20="",Assumptions!$B$6,$G20),""))</f>
        <v/>
      </c>
      <c r="J20" s="22" t="n"/>
      <c r="K20" s="17" t="n"/>
      <c r="L20" s="32" t="n"/>
      <c r="M20" s="17" t="n"/>
      <c r="N20" s="19" t="n"/>
      <c r="O20" s="12">
        <f>IF($A20="","",IF(OR($B20="",$C20="",$D20=""),"Complete record",IF(OR($H20="",$I20=""),"Check settings",IF($E20=Assumptions!$E$5,"Do not contact",IF($E20&lt;&gt;Assumptions!$E$3,"Check approval",IF(OR($F20="",$F20=Assumptions!$G$6),"Choose channel",IF($M20="","Choose status",IF($M20=Assumptions!$F$5,IF($N20="","Add sent date","Complete"),IF($M20=Assumptions!$F$6,"Complete",IF(AND($M20=Assumptions!$F$4,$I20&lt;&gt;"",$I20&lt;Assumptions!$B$3),"Past planned date",IF(AND($M20=Assumptions!$F$3,$I20&gt;=Assumptions!$B$3,$I20&lt;=Assumptions!$B$3+Assumptions!$B$5),"Plan soon",IF(AND($L20&lt;&gt;"",$L20&gt;Assumptions!$B$7),"Check cost","Ready"))))))))))))</f>
        <v/>
      </c>
    </row>
    <row r="21" ht="30" customHeight="1">
      <c r="A21" s="17" t="n"/>
      <c r="B21" s="18" t="n"/>
      <c r="C21" s="18" t="n"/>
      <c r="D21" s="19" t="n"/>
      <c r="E21" s="17" t="n"/>
      <c r="F21" s="17" t="n"/>
      <c r="G21" s="20" t="n"/>
      <c r="H21" s="3">
        <f>IF(OR($D21="",Assumptions!$B$4=""),"",IFERROR(DATE(Assumptions!$B$4,MONTH($D21),MIN(DAY($D21),DAY(DATE(Assumptions!$B$4,MONTH($D21)+1,0)))),""))</f>
        <v/>
      </c>
      <c r="I21" s="3">
        <f>IF(OR($H21="",AND($G21="",Assumptions!$B$6="")),"",IFERROR($H21-IF($G21="",Assumptions!$B$6,$G21),""))</f>
        <v/>
      </c>
      <c r="J21" s="22" t="n"/>
      <c r="K21" s="17" t="n"/>
      <c r="L21" s="32" t="n"/>
      <c r="M21" s="17" t="n"/>
      <c r="N21" s="19" t="n"/>
      <c r="O21" s="9">
        <f>IF($A21="","",IF(OR($B21="",$C21="",$D21=""),"Complete record",IF(OR($H21="",$I21=""),"Check settings",IF($E21=Assumptions!$E$5,"Do not contact",IF($E21&lt;&gt;Assumptions!$E$3,"Check approval",IF(OR($F21="",$F21=Assumptions!$G$6),"Choose channel",IF($M21="","Choose status",IF($M21=Assumptions!$F$5,IF($N21="","Add sent date","Complete"),IF($M21=Assumptions!$F$6,"Complete",IF(AND($M21=Assumptions!$F$4,$I21&lt;&gt;"",$I21&lt;Assumptions!$B$3),"Past planned date",IF(AND($M21=Assumptions!$F$3,$I21&gt;=Assumptions!$B$3,$I21&lt;=Assumptions!$B$3+Assumptions!$B$5),"Plan soon",IF(AND($L21&lt;&gt;"",$L21&gt;Assumptions!$B$7),"Check cost","Ready"))))))))))))</f>
        <v/>
      </c>
    </row>
    <row r="22" ht="30" customHeight="1">
      <c r="A22" s="17" t="n"/>
      <c r="B22" s="18" t="n"/>
      <c r="C22" s="18" t="n"/>
      <c r="D22" s="19" t="n"/>
      <c r="E22" s="17" t="n"/>
      <c r="F22" s="17" t="n"/>
      <c r="G22" s="20" t="n"/>
      <c r="H22" s="21">
        <f>IF(OR($D22="",Assumptions!$B$4=""),"",IFERROR(DATE(Assumptions!$B$4,MONTH($D22),MIN(DAY($D22),DAY(DATE(Assumptions!$B$4,MONTH($D22)+1,0)))),""))</f>
        <v/>
      </c>
      <c r="I22" s="21">
        <f>IF(OR($H22="",AND($G22="",Assumptions!$B$6="")),"",IFERROR($H22-IF($G22="",Assumptions!$B$6,$G22),""))</f>
        <v/>
      </c>
      <c r="J22" s="22" t="n"/>
      <c r="K22" s="17" t="n"/>
      <c r="L22" s="32" t="n"/>
      <c r="M22" s="17" t="n"/>
      <c r="N22" s="19" t="n"/>
      <c r="O22" s="12">
        <f>IF($A22="","",IF(OR($B22="",$C22="",$D22=""),"Complete record",IF(OR($H22="",$I22=""),"Check settings",IF($E22=Assumptions!$E$5,"Do not contact",IF($E22&lt;&gt;Assumptions!$E$3,"Check approval",IF(OR($F22="",$F22=Assumptions!$G$6),"Choose channel",IF($M22="","Choose status",IF($M22=Assumptions!$F$5,IF($N22="","Add sent date","Complete"),IF($M22=Assumptions!$F$6,"Complete",IF(AND($M22=Assumptions!$F$4,$I22&lt;&gt;"",$I22&lt;Assumptions!$B$3),"Past planned date",IF(AND($M22=Assumptions!$F$3,$I22&gt;=Assumptions!$B$3,$I22&lt;=Assumptions!$B$3+Assumptions!$B$5),"Plan soon",IF(AND($L22&lt;&gt;"",$L22&gt;Assumptions!$B$7),"Check cost","Ready"))))))))))))</f>
        <v/>
      </c>
    </row>
    <row r="23" ht="30" customHeight="1">
      <c r="A23" s="17" t="n"/>
      <c r="B23" s="18" t="n"/>
      <c r="C23" s="18" t="n"/>
      <c r="D23" s="19" t="n"/>
      <c r="E23" s="17" t="n"/>
      <c r="F23" s="17" t="n"/>
      <c r="G23" s="20" t="n"/>
      <c r="H23" s="3">
        <f>IF(OR($D23="",Assumptions!$B$4=""),"",IFERROR(DATE(Assumptions!$B$4,MONTH($D23),MIN(DAY($D23),DAY(DATE(Assumptions!$B$4,MONTH($D23)+1,0)))),""))</f>
        <v/>
      </c>
      <c r="I23" s="3">
        <f>IF(OR($H23="",AND($G23="",Assumptions!$B$6="")),"",IFERROR($H23-IF($G23="",Assumptions!$B$6,$G23),""))</f>
        <v/>
      </c>
      <c r="J23" s="22" t="n"/>
      <c r="K23" s="17" t="n"/>
      <c r="L23" s="32" t="n"/>
      <c r="M23" s="17" t="n"/>
      <c r="N23" s="19" t="n"/>
      <c r="O23" s="9">
        <f>IF($A23="","",IF(OR($B23="",$C23="",$D23=""),"Complete record",IF(OR($H23="",$I23=""),"Check settings",IF($E23=Assumptions!$E$5,"Do not contact",IF($E23&lt;&gt;Assumptions!$E$3,"Check approval",IF(OR($F23="",$F23=Assumptions!$G$6),"Choose channel",IF($M23="","Choose status",IF($M23=Assumptions!$F$5,IF($N23="","Add sent date","Complete"),IF($M23=Assumptions!$F$6,"Complete",IF(AND($M23=Assumptions!$F$4,$I23&lt;&gt;"",$I23&lt;Assumptions!$B$3),"Past planned date",IF(AND($M23=Assumptions!$F$3,$I23&gt;=Assumptions!$B$3,$I23&lt;=Assumptions!$B$3+Assumptions!$B$5),"Plan soon",IF(AND($L23&lt;&gt;"",$L23&gt;Assumptions!$B$7),"Check cost","Ready"))))))))))))</f>
        <v/>
      </c>
    </row>
    <row r="24" ht="30" customHeight="1">
      <c r="A24" s="17" t="n"/>
      <c r="B24" s="18" t="n"/>
      <c r="C24" s="18" t="n"/>
      <c r="D24" s="19" t="n"/>
      <c r="E24" s="17" t="n"/>
      <c r="F24" s="17" t="n"/>
      <c r="G24" s="20" t="n"/>
      <c r="H24" s="21">
        <f>IF(OR($D24="",Assumptions!$B$4=""),"",IFERROR(DATE(Assumptions!$B$4,MONTH($D24),MIN(DAY($D24),DAY(DATE(Assumptions!$B$4,MONTH($D24)+1,0)))),""))</f>
        <v/>
      </c>
      <c r="I24" s="21">
        <f>IF(OR($H24="",AND($G24="",Assumptions!$B$6="")),"",IFERROR($H24-IF($G24="",Assumptions!$B$6,$G24),""))</f>
        <v/>
      </c>
      <c r="J24" s="22" t="n"/>
      <c r="K24" s="17" t="n"/>
      <c r="L24" s="32" t="n"/>
      <c r="M24" s="17" t="n"/>
      <c r="N24" s="19" t="n"/>
      <c r="O24" s="12">
        <f>IF($A24="","",IF(OR($B24="",$C24="",$D24=""),"Complete record",IF(OR($H24="",$I24=""),"Check settings",IF($E24=Assumptions!$E$5,"Do not contact",IF($E24&lt;&gt;Assumptions!$E$3,"Check approval",IF(OR($F24="",$F24=Assumptions!$G$6),"Choose channel",IF($M24="","Choose status",IF($M24=Assumptions!$F$5,IF($N24="","Add sent date","Complete"),IF($M24=Assumptions!$F$6,"Complete",IF(AND($M24=Assumptions!$F$4,$I24&lt;&gt;"",$I24&lt;Assumptions!$B$3),"Past planned date",IF(AND($M24=Assumptions!$F$3,$I24&gt;=Assumptions!$B$3,$I24&lt;=Assumptions!$B$3+Assumptions!$B$5),"Plan soon",IF(AND($L24&lt;&gt;"",$L24&gt;Assumptions!$B$7),"Check cost","Ready"))))))))))))</f>
        <v/>
      </c>
    </row>
    <row r="25" ht="30" customHeight="1">
      <c r="A25" s="17" t="n"/>
      <c r="B25" s="18" t="n"/>
      <c r="C25" s="18" t="n"/>
      <c r="D25" s="19" t="n"/>
      <c r="E25" s="17" t="n"/>
      <c r="F25" s="17" t="n"/>
      <c r="G25" s="20" t="n"/>
      <c r="H25" s="3">
        <f>IF(OR($D25="",Assumptions!$B$4=""),"",IFERROR(DATE(Assumptions!$B$4,MONTH($D25),MIN(DAY($D25),DAY(DATE(Assumptions!$B$4,MONTH($D25)+1,0)))),""))</f>
        <v/>
      </c>
      <c r="I25" s="3">
        <f>IF(OR($H25="",AND($G25="",Assumptions!$B$6="")),"",IFERROR($H25-IF($G25="",Assumptions!$B$6,$G25),""))</f>
        <v/>
      </c>
      <c r="J25" s="22" t="n"/>
      <c r="K25" s="17" t="n"/>
      <c r="L25" s="32" t="n"/>
      <c r="M25" s="17" t="n"/>
      <c r="N25" s="19" t="n"/>
      <c r="O25" s="9">
        <f>IF($A25="","",IF(OR($B25="",$C25="",$D25=""),"Complete record",IF(OR($H25="",$I25=""),"Check settings",IF($E25=Assumptions!$E$5,"Do not contact",IF($E25&lt;&gt;Assumptions!$E$3,"Check approval",IF(OR($F25="",$F25=Assumptions!$G$6),"Choose channel",IF($M25="","Choose status",IF($M25=Assumptions!$F$5,IF($N25="","Add sent date","Complete"),IF($M25=Assumptions!$F$6,"Complete",IF(AND($M25=Assumptions!$F$4,$I25&lt;&gt;"",$I25&lt;Assumptions!$B$3),"Past planned date",IF(AND($M25=Assumptions!$F$3,$I25&gt;=Assumptions!$B$3,$I25&lt;=Assumptions!$B$3+Assumptions!$B$5),"Plan soon",IF(AND($L25&lt;&gt;"",$L25&gt;Assumptions!$B$7),"Check cost","Ready"))))))))))))</f>
        <v/>
      </c>
    </row>
    <row r="26" ht="30" customHeight="1">
      <c r="A26" s="17" t="n"/>
      <c r="B26" s="18" t="n"/>
      <c r="C26" s="18" t="n"/>
      <c r="D26" s="19" t="n"/>
      <c r="E26" s="17" t="n"/>
      <c r="F26" s="17" t="n"/>
      <c r="G26" s="20" t="n"/>
      <c r="H26" s="21">
        <f>IF(OR($D26="",Assumptions!$B$4=""),"",IFERROR(DATE(Assumptions!$B$4,MONTH($D26),MIN(DAY($D26),DAY(DATE(Assumptions!$B$4,MONTH($D26)+1,0)))),""))</f>
        <v/>
      </c>
      <c r="I26" s="21">
        <f>IF(OR($H26="",AND($G26="",Assumptions!$B$6="")),"",IFERROR($H26-IF($G26="",Assumptions!$B$6,$G26),""))</f>
        <v/>
      </c>
      <c r="J26" s="22" t="n"/>
      <c r="K26" s="17" t="n"/>
      <c r="L26" s="32" t="n"/>
      <c r="M26" s="17" t="n"/>
      <c r="N26" s="19" t="n"/>
      <c r="O26" s="12">
        <f>IF($A26="","",IF(OR($B26="",$C26="",$D26=""),"Complete record",IF(OR($H26="",$I26=""),"Check settings",IF($E26=Assumptions!$E$5,"Do not contact",IF($E26&lt;&gt;Assumptions!$E$3,"Check approval",IF(OR($F26="",$F26=Assumptions!$G$6),"Choose channel",IF($M26="","Choose status",IF($M26=Assumptions!$F$5,IF($N26="","Add sent date","Complete"),IF($M26=Assumptions!$F$6,"Complete",IF(AND($M26=Assumptions!$F$4,$I26&lt;&gt;"",$I26&lt;Assumptions!$B$3),"Past planned date",IF(AND($M26=Assumptions!$F$3,$I26&gt;=Assumptions!$B$3,$I26&lt;=Assumptions!$B$3+Assumptions!$B$5),"Plan soon",IF(AND($L26&lt;&gt;"",$L26&gt;Assumptions!$B$7),"Check cost","Ready"))))))))))))</f>
        <v/>
      </c>
    </row>
    <row r="27" ht="30" customHeight="1">
      <c r="A27" s="17" t="n"/>
      <c r="B27" s="18" t="n"/>
      <c r="C27" s="18" t="n"/>
      <c r="D27" s="19" t="n"/>
      <c r="E27" s="17" t="n"/>
      <c r="F27" s="17" t="n"/>
      <c r="G27" s="20" t="n"/>
      <c r="H27" s="3">
        <f>IF(OR($D27="",Assumptions!$B$4=""),"",IFERROR(DATE(Assumptions!$B$4,MONTH($D27),MIN(DAY($D27),DAY(DATE(Assumptions!$B$4,MONTH($D27)+1,0)))),""))</f>
        <v/>
      </c>
      <c r="I27" s="3">
        <f>IF(OR($H27="",AND($G27="",Assumptions!$B$6="")),"",IFERROR($H27-IF($G27="",Assumptions!$B$6,$G27),""))</f>
        <v/>
      </c>
      <c r="J27" s="22" t="n"/>
      <c r="K27" s="17" t="n"/>
      <c r="L27" s="32" t="n"/>
      <c r="M27" s="17" t="n"/>
      <c r="N27" s="19" t="n"/>
      <c r="O27" s="9">
        <f>IF($A27="","",IF(OR($B27="",$C27="",$D27=""),"Complete record",IF(OR($H27="",$I27=""),"Check settings",IF($E27=Assumptions!$E$5,"Do not contact",IF($E27&lt;&gt;Assumptions!$E$3,"Check approval",IF(OR($F27="",$F27=Assumptions!$G$6),"Choose channel",IF($M27="","Choose status",IF($M27=Assumptions!$F$5,IF($N27="","Add sent date","Complete"),IF($M27=Assumptions!$F$6,"Complete",IF(AND($M27=Assumptions!$F$4,$I27&lt;&gt;"",$I27&lt;Assumptions!$B$3),"Past planned date",IF(AND($M27=Assumptions!$F$3,$I27&gt;=Assumptions!$B$3,$I27&lt;=Assumptions!$B$3+Assumptions!$B$5),"Plan soon",IF(AND($L27&lt;&gt;"",$L27&gt;Assumptions!$B$7),"Check cost","Ready"))))))))))))</f>
        <v/>
      </c>
    </row>
    <row r="28" ht="30" customHeight="1">
      <c r="A28" s="17" t="n"/>
      <c r="B28" s="18" t="n"/>
      <c r="C28" s="18" t="n"/>
      <c r="D28" s="19" t="n"/>
      <c r="E28" s="17" t="n"/>
      <c r="F28" s="17" t="n"/>
      <c r="G28" s="20" t="n"/>
      <c r="H28" s="21">
        <f>IF(OR($D28="",Assumptions!$B$4=""),"",IFERROR(DATE(Assumptions!$B$4,MONTH($D28),MIN(DAY($D28),DAY(DATE(Assumptions!$B$4,MONTH($D28)+1,0)))),""))</f>
        <v/>
      </c>
      <c r="I28" s="21">
        <f>IF(OR($H28="",AND($G28="",Assumptions!$B$6="")),"",IFERROR($H28-IF($G28="",Assumptions!$B$6,$G28),""))</f>
        <v/>
      </c>
      <c r="J28" s="22" t="n"/>
      <c r="K28" s="17" t="n"/>
      <c r="L28" s="32" t="n"/>
      <c r="M28" s="17" t="n"/>
      <c r="N28" s="19" t="n"/>
      <c r="O28" s="12">
        <f>IF($A28="","",IF(OR($B28="",$C28="",$D28=""),"Complete record",IF(OR($H28="",$I28=""),"Check settings",IF($E28=Assumptions!$E$5,"Do not contact",IF($E28&lt;&gt;Assumptions!$E$3,"Check approval",IF(OR($F28="",$F28=Assumptions!$G$6),"Choose channel",IF($M28="","Choose status",IF($M28=Assumptions!$F$5,IF($N28="","Add sent date","Complete"),IF($M28=Assumptions!$F$6,"Complete",IF(AND($M28=Assumptions!$F$4,$I28&lt;&gt;"",$I28&lt;Assumptions!$B$3),"Past planned date",IF(AND($M28=Assumptions!$F$3,$I28&gt;=Assumptions!$B$3,$I28&lt;=Assumptions!$B$3+Assumptions!$B$5),"Plan soon",IF(AND($L28&lt;&gt;"",$L28&gt;Assumptions!$B$7),"Check cost","Ready"))))))))))))</f>
        <v/>
      </c>
    </row>
    <row r="29" ht="30" customHeight="1">
      <c r="A29" s="17" t="n"/>
      <c r="B29" s="18" t="n"/>
      <c r="C29" s="18" t="n"/>
      <c r="D29" s="19" t="n"/>
      <c r="E29" s="17" t="n"/>
      <c r="F29" s="17" t="n"/>
      <c r="G29" s="20" t="n"/>
      <c r="H29" s="3">
        <f>IF(OR($D29="",Assumptions!$B$4=""),"",IFERROR(DATE(Assumptions!$B$4,MONTH($D29),MIN(DAY($D29),DAY(DATE(Assumptions!$B$4,MONTH($D29)+1,0)))),""))</f>
        <v/>
      </c>
      <c r="I29" s="3">
        <f>IF(OR($H29="",AND($G29="",Assumptions!$B$6="")),"",IFERROR($H29-IF($G29="",Assumptions!$B$6,$G29),""))</f>
        <v/>
      </c>
      <c r="J29" s="22" t="n"/>
      <c r="K29" s="17" t="n"/>
      <c r="L29" s="32" t="n"/>
      <c r="M29" s="17" t="n"/>
      <c r="N29" s="19" t="n"/>
      <c r="O29" s="9">
        <f>IF($A29="","",IF(OR($B29="",$C29="",$D29=""),"Complete record",IF(OR($H29="",$I29=""),"Check settings",IF($E29=Assumptions!$E$5,"Do not contact",IF($E29&lt;&gt;Assumptions!$E$3,"Check approval",IF(OR($F29="",$F29=Assumptions!$G$6),"Choose channel",IF($M29="","Choose status",IF($M29=Assumptions!$F$5,IF($N29="","Add sent date","Complete"),IF($M29=Assumptions!$F$6,"Complete",IF(AND($M29=Assumptions!$F$4,$I29&lt;&gt;"",$I29&lt;Assumptions!$B$3),"Past planned date",IF(AND($M29=Assumptions!$F$3,$I29&gt;=Assumptions!$B$3,$I29&lt;=Assumptions!$B$3+Assumptions!$B$5),"Plan soon",IF(AND($L29&lt;&gt;"",$L29&gt;Assumptions!$B$7),"Check cost","Ready"))))))))))))</f>
        <v/>
      </c>
    </row>
    <row r="30" ht="30" customHeight="1">
      <c r="A30" s="17" t="n"/>
      <c r="B30" s="18" t="n"/>
      <c r="C30" s="18" t="n"/>
      <c r="D30" s="19" t="n"/>
      <c r="E30" s="17" t="n"/>
      <c r="F30" s="17" t="n"/>
      <c r="G30" s="20" t="n"/>
      <c r="H30" s="21">
        <f>IF(OR($D30="",Assumptions!$B$4=""),"",IFERROR(DATE(Assumptions!$B$4,MONTH($D30),MIN(DAY($D30),DAY(DATE(Assumptions!$B$4,MONTH($D30)+1,0)))),""))</f>
        <v/>
      </c>
      <c r="I30" s="21">
        <f>IF(OR($H30="",AND($G30="",Assumptions!$B$6="")),"",IFERROR($H30-IF($G30="",Assumptions!$B$6,$G30),""))</f>
        <v/>
      </c>
      <c r="J30" s="22" t="n"/>
      <c r="K30" s="17" t="n"/>
      <c r="L30" s="32" t="n"/>
      <c r="M30" s="17" t="n"/>
      <c r="N30" s="19" t="n"/>
      <c r="O30" s="12">
        <f>IF($A30="","",IF(OR($B30="",$C30="",$D30=""),"Complete record",IF(OR($H30="",$I30=""),"Check settings",IF($E30=Assumptions!$E$5,"Do not contact",IF($E30&lt;&gt;Assumptions!$E$3,"Check approval",IF(OR($F30="",$F30=Assumptions!$G$6),"Choose channel",IF($M30="","Choose status",IF($M30=Assumptions!$F$5,IF($N30="","Add sent date","Complete"),IF($M30=Assumptions!$F$6,"Complete",IF(AND($M30=Assumptions!$F$4,$I30&lt;&gt;"",$I30&lt;Assumptions!$B$3),"Past planned date",IF(AND($M30=Assumptions!$F$3,$I30&gt;=Assumptions!$B$3,$I30&lt;=Assumptions!$B$3+Assumptions!$B$5),"Plan soon",IF(AND($L30&lt;&gt;"",$L30&gt;Assumptions!$B$7),"Check cost","Ready"))))))))))))</f>
        <v/>
      </c>
    </row>
    <row r="31" ht="30" customHeight="1">
      <c r="A31" s="17" t="n"/>
      <c r="B31" s="18" t="n"/>
      <c r="C31" s="18" t="n"/>
      <c r="D31" s="19" t="n"/>
      <c r="E31" s="17" t="n"/>
      <c r="F31" s="17" t="n"/>
      <c r="G31" s="20" t="n"/>
      <c r="H31" s="3">
        <f>IF(OR($D31="",Assumptions!$B$4=""),"",IFERROR(DATE(Assumptions!$B$4,MONTH($D31),MIN(DAY($D31),DAY(DATE(Assumptions!$B$4,MONTH($D31)+1,0)))),""))</f>
        <v/>
      </c>
      <c r="I31" s="3">
        <f>IF(OR($H31="",AND($G31="",Assumptions!$B$6="")),"",IFERROR($H31-IF($G31="",Assumptions!$B$6,$G31),""))</f>
        <v/>
      </c>
      <c r="J31" s="22" t="n"/>
      <c r="K31" s="17" t="n"/>
      <c r="L31" s="32" t="n"/>
      <c r="M31" s="17" t="n"/>
      <c r="N31" s="19" t="n"/>
      <c r="O31" s="9">
        <f>IF($A31="","",IF(OR($B31="",$C31="",$D31=""),"Complete record",IF(OR($H31="",$I31=""),"Check settings",IF($E31=Assumptions!$E$5,"Do not contact",IF($E31&lt;&gt;Assumptions!$E$3,"Check approval",IF(OR($F31="",$F31=Assumptions!$G$6),"Choose channel",IF($M31="","Choose status",IF($M31=Assumptions!$F$5,IF($N31="","Add sent date","Complete"),IF($M31=Assumptions!$F$6,"Complete",IF(AND($M31=Assumptions!$F$4,$I31&lt;&gt;"",$I31&lt;Assumptions!$B$3),"Past planned date",IF(AND($M31=Assumptions!$F$3,$I31&gt;=Assumptions!$B$3,$I31&lt;=Assumptions!$B$3+Assumptions!$B$5),"Plan soon",IF(AND($L31&lt;&gt;"",$L31&gt;Assumptions!$B$7),"Check cost","Ready"))))))))))))</f>
        <v/>
      </c>
    </row>
    <row r="32" ht="30" customHeight="1">
      <c r="A32" s="17" t="n"/>
      <c r="B32" s="18" t="n"/>
      <c r="C32" s="18" t="n"/>
      <c r="D32" s="19" t="n"/>
      <c r="E32" s="17" t="n"/>
      <c r="F32" s="17" t="n"/>
      <c r="G32" s="20" t="n"/>
      <c r="H32" s="21">
        <f>IF(OR($D32="",Assumptions!$B$4=""),"",IFERROR(DATE(Assumptions!$B$4,MONTH($D32),MIN(DAY($D32),DAY(DATE(Assumptions!$B$4,MONTH($D32)+1,0)))),""))</f>
        <v/>
      </c>
      <c r="I32" s="21">
        <f>IF(OR($H32="",AND($G32="",Assumptions!$B$6="")),"",IFERROR($H32-IF($G32="",Assumptions!$B$6,$G32),""))</f>
        <v/>
      </c>
      <c r="J32" s="22" t="n"/>
      <c r="K32" s="17" t="n"/>
      <c r="L32" s="32" t="n"/>
      <c r="M32" s="17" t="n"/>
      <c r="N32" s="19" t="n"/>
      <c r="O32" s="12">
        <f>IF($A32="","",IF(OR($B32="",$C32="",$D32=""),"Complete record",IF(OR($H32="",$I32=""),"Check settings",IF($E32=Assumptions!$E$5,"Do not contact",IF($E32&lt;&gt;Assumptions!$E$3,"Check approval",IF(OR($F32="",$F32=Assumptions!$G$6),"Choose channel",IF($M32="","Choose status",IF($M32=Assumptions!$F$5,IF($N32="","Add sent date","Complete"),IF($M32=Assumptions!$F$6,"Complete",IF(AND($M32=Assumptions!$F$4,$I32&lt;&gt;"",$I32&lt;Assumptions!$B$3),"Past planned date",IF(AND($M32=Assumptions!$F$3,$I32&gt;=Assumptions!$B$3,$I32&lt;=Assumptions!$B$3+Assumptions!$B$5),"Plan soon",IF(AND($L32&lt;&gt;"",$L32&gt;Assumptions!$B$7),"Check cost","Ready"))))))))))))</f>
        <v/>
      </c>
    </row>
    <row r="33" ht="30" customHeight="1">
      <c r="A33" s="17" t="n"/>
      <c r="B33" s="18" t="n"/>
      <c r="C33" s="18" t="n"/>
      <c r="D33" s="19" t="n"/>
      <c r="E33" s="17" t="n"/>
      <c r="F33" s="17" t="n"/>
      <c r="G33" s="20" t="n"/>
      <c r="H33" s="3">
        <f>IF(OR($D33="",Assumptions!$B$4=""),"",IFERROR(DATE(Assumptions!$B$4,MONTH($D33),MIN(DAY($D33),DAY(DATE(Assumptions!$B$4,MONTH($D33)+1,0)))),""))</f>
        <v/>
      </c>
      <c r="I33" s="3">
        <f>IF(OR($H33="",AND($G33="",Assumptions!$B$6="")),"",IFERROR($H33-IF($G33="",Assumptions!$B$6,$G33),""))</f>
        <v/>
      </c>
      <c r="J33" s="22" t="n"/>
      <c r="K33" s="17" t="n"/>
      <c r="L33" s="32" t="n"/>
      <c r="M33" s="17" t="n"/>
      <c r="N33" s="19" t="n"/>
      <c r="O33" s="9">
        <f>IF($A33="","",IF(OR($B33="",$C33="",$D33=""),"Complete record",IF(OR($H33="",$I33=""),"Check settings",IF($E33=Assumptions!$E$5,"Do not contact",IF($E33&lt;&gt;Assumptions!$E$3,"Check approval",IF(OR($F33="",$F33=Assumptions!$G$6),"Choose channel",IF($M33="","Choose status",IF($M33=Assumptions!$F$5,IF($N33="","Add sent date","Complete"),IF($M33=Assumptions!$F$6,"Complete",IF(AND($M33=Assumptions!$F$4,$I33&lt;&gt;"",$I33&lt;Assumptions!$B$3),"Past planned date",IF(AND($M33=Assumptions!$F$3,$I33&gt;=Assumptions!$B$3,$I33&lt;=Assumptions!$B$3+Assumptions!$B$5),"Plan soon",IF(AND($L33&lt;&gt;"",$L33&gt;Assumptions!$B$7),"Check cost","Ready"))))))))))))</f>
        <v/>
      </c>
    </row>
    <row r="34" ht="30" customHeight="1">
      <c r="A34" s="17" t="n"/>
      <c r="B34" s="18" t="n"/>
      <c r="C34" s="18" t="n"/>
      <c r="D34" s="19" t="n"/>
      <c r="E34" s="17" t="n"/>
      <c r="F34" s="17" t="n"/>
      <c r="G34" s="20" t="n"/>
      <c r="H34" s="21">
        <f>IF(OR($D34="",Assumptions!$B$4=""),"",IFERROR(DATE(Assumptions!$B$4,MONTH($D34),MIN(DAY($D34),DAY(DATE(Assumptions!$B$4,MONTH($D34)+1,0)))),""))</f>
        <v/>
      </c>
      <c r="I34" s="21">
        <f>IF(OR($H34="",AND($G34="",Assumptions!$B$6="")),"",IFERROR($H34-IF($G34="",Assumptions!$B$6,$G34),""))</f>
        <v/>
      </c>
      <c r="J34" s="22" t="n"/>
      <c r="K34" s="17" t="n"/>
      <c r="L34" s="32" t="n"/>
      <c r="M34" s="17" t="n"/>
      <c r="N34" s="19" t="n"/>
      <c r="O34" s="12">
        <f>IF($A34="","",IF(OR($B34="",$C34="",$D34=""),"Complete record",IF(OR($H34="",$I34=""),"Check settings",IF($E34=Assumptions!$E$5,"Do not contact",IF($E34&lt;&gt;Assumptions!$E$3,"Check approval",IF(OR($F34="",$F34=Assumptions!$G$6),"Choose channel",IF($M34="","Choose status",IF($M34=Assumptions!$F$5,IF($N34="","Add sent date","Complete"),IF($M34=Assumptions!$F$6,"Complete",IF(AND($M34=Assumptions!$F$4,$I34&lt;&gt;"",$I34&lt;Assumptions!$B$3),"Past planned date",IF(AND($M34=Assumptions!$F$3,$I34&gt;=Assumptions!$B$3,$I34&lt;=Assumptions!$B$3+Assumptions!$B$5),"Plan soon",IF(AND($L34&lt;&gt;"",$L34&gt;Assumptions!$B$7),"Check cost","Ready"))))))))))))</f>
        <v/>
      </c>
    </row>
    <row r="35" ht="30" customHeight="1">
      <c r="A35" s="17" t="n"/>
      <c r="B35" s="18" t="n"/>
      <c r="C35" s="18" t="n"/>
      <c r="D35" s="19" t="n"/>
      <c r="E35" s="17" t="n"/>
      <c r="F35" s="17" t="n"/>
      <c r="G35" s="20" t="n"/>
      <c r="H35" s="3">
        <f>IF(OR($D35="",Assumptions!$B$4=""),"",IFERROR(DATE(Assumptions!$B$4,MONTH($D35),MIN(DAY($D35),DAY(DATE(Assumptions!$B$4,MONTH($D35)+1,0)))),""))</f>
        <v/>
      </c>
      <c r="I35" s="3">
        <f>IF(OR($H35="",AND($G35="",Assumptions!$B$6="")),"",IFERROR($H35-IF($G35="",Assumptions!$B$6,$G35),""))</f>
        <v/>
      </c>
      <c r="J35" s="22" t="n"/>
      <c r="K35" s="17" t="n"/>
      <c r="L35" s="32" t="n"/>
      <c r="M35" s="17" t="n"/>
      <c r="N35" s="19" t="n"/>
      <c r="O35" s="9">
        <f>IF($A35="","",IF(OR($B35="",$C35="",$D35=""),"Complete record",IF(OR($H35="",$I35=""),"Check settings",IF($E35=Assumptions!$E$5,"Do not contact",IF($E35&lt;&gt;Assumptions!$E$3,"Check approval",IF(OR($F35="",$F35=Assumptions!$G$6),"Choose channel",IF($M35="","Choose status",IF($M35=Assumptions!$F$5,IF($N35="","Add sent date","Complete"),IF($M35=Assumptions!$F$6,"Complete",IF(AND($M35=Assumptions!$F$4,$I35&lt;&gt;"",$I35&lt;Assumptions!$B$3),"Past planned date",IF(AND($M35=Assumptions!$F$3,$I35&gt;=Assumptions!$B$3,$I35&lt;=Assumptions!$B$3+Assumptions!$B$5),"Plan soon",IF(AND($L35&lt;&gt;"",$L35&gt;Assumptions!$B$7),"Check cost","Ready"))))))))))))</f>
        <v/>
      </c>
    </row>
    <row r="36" ht="30" customHeight="1">
      <c r="A36" s="17" t="n"/>
      <c r="B36" s="18" t="n"/>
      <c r="C36" s="18" t="n"/>
      <c r="D36" s="19" t="n"/>
      <c r="E36" s="17" t="n"/>
      <c r="F36" s="17" t="n"/>
      <c r="G36" s="20" t="n"/>
      <c r="H36" s="21">
        <f>IF(OR($D36="",Assumptions!$B$4=""),"",IFERROR(DATE(Assumptions!$B$4,MONTH($D36),MIN(DAY($D36),DAY(DATE(Assumptions!$B$4,MONTH($D36)+1,0)))),""))</f>
        <v/>
      </c>
      <c r="I36" s="21">
        <f>IF(OR($H36="",AND($G36="",Assumptions!$B$6="")),"",IFERROR($H36-IF($G36="",Assumptions!$B$6,$G36),""))</f>
        <v/>
      </c>
      <c r="J36" s="22" t="n"/>
      <c r="K36" s="17" t="n"/>
      <c r="L36" s="32" t="n"/>
      <c r="M36" s="17" t="n"/>
      <c r="N36" s="19" t="n"/>
      <c r="O36" s="12">
        <f>IF($A36="","",IF(OR($B36="",$C36="",$D36=""),"Complete record",IF(OR($H36="",$I36=""),"Check settings",IF($E36=Assumptions!$E$5,"Do not contact",IF($E36&lt;&gt;Assumptions!$E$3,"Check approval",IF(OR($F36="",$F36=Assumptions!$G$6),"Choose channel",IF($M36="","Choose status",IF($M36=Assumptions!$F$5,IF($N36="","Add sent date","Complete"),IF($M36=Assumptions!$F$6,"Complete",IF(AND($M36=Assumptions!$F$4,$I36&lt;&gt;"",$I36&lt;Assumptions!$B$3),"Past planned date",IF(AND($M36=Assumptions!$F$3,$I36&gt;=Assumptions!$B$3,$I36&lt;=Assumptions!$B$3+Assumptions!$B$5),"Plan soon",IF(AND($L36&lt;&gt;"",$L36&gt;Assumptions!$B$7),"Check cost","Ready"))))))))))))</f>
        <v/>
      </c>
    </row>
    <row r="37" ht="30" customHeight="1">
      <c r="A37" s="17" t="n"/>
      <c r="B37" s="18" t="n"/>
      <c r="C37" s="18" t="n"/>
      <c r="D37" s="19" t="n"/>
      <c r="E37" s="17" t="n"/>
      <c r="F37" s="17" t="n"/>
      <c r="G37" s="20" t="n"/>
      <c r="H37" s="3">
        <f>IF(OR($D37="",Assumptions!$B$4=""),"",IFERROR(DATE(Assumptions!$B$4,MONTH($D37),MIN(DAY($D37),DAY(DATE(Assumptions!$B$4,MONTH($D37)+1,0)))),""))</f>
        <v/>
      </c>
      <c r="I37" s="3">
        <f>IF(OR($H37="",AND($G37="",Assumptions!$B$6="")),"",IFERROR($H37-IF($G37="",Assumptions!$B$6,$G37),""))</f>
        <v/>
      </c>
      <c r="J37" s="22" t="n"/>
      <c r="K37" s="17" t="n"/>
      <c r="L37" s="32" t="n"/>
      <c r="M37" s="17" t="n"/>
      <c r="N37" s="19" t="n"/>
      <c r="O37" s="9">
        <f>IF($A37="","",IF(OR($B37="",$C37="",$D37=""),"Complete record",IF(OR($H37="",$I37=""),"Check settings",IF($E37=Assumptions!$E$5,"Do not contact",IF($E37&lt;&gt;Assumptions!$E$3,"Check approval",IF(OR($F37="",$F37=Assumptions!$G$6),"Choose channel",IF($M37="","Choose status",IF($M37=Assumptions!$F$5,IF($N37="","Add sent date","Complete"),IF($M37=Assumptions!$F$6,"Complete",IF(AND($M37=Assumptions!$F$4,$I37&lt;&gt;"",$I37&lt;Assumptions!$B$3),"Past planned date",IF(AND($M37=Assumptions!$F$3,$I37&gt;=Assumptions!$B$3,$I37&lt;=Assumptions!$B$3+Assumptions!$B$5),"Plan soon",IF(AND($L37&lt;&gt;"",$L37&gt;Assumptions!$B$7),"Check cost","Ready"))))))))))))</f>
        <v/>
      </c>
    </row>
    <row r="38" ht="30" customHeight="1">
      <c r="A38" s="17" t="n"/>
      <c r="B38" s="18" t="n"/>
      <c r="C38" s="18" t="n"/>
      <c r="D38" s="19" t="n"/>
      <c r="E38" s="17" t="n"/>
      <c r="F38" s="17" t="n"/>
      <c r="G38" s="20" t="n"/>
      <c r="H38" s="21">
        <f>IF(OR($D38="",Assumptions!$B$4=""),"",IFERROR(DATE(Assumptions!$B$4,MONTH($D38),MIN(DAY($D38),DAY(DATE(Assumptions!$B$4,MONTH($D38)+1,0)))),""))</f>
        <v/>
      </c>
      <c r="I38" s="21">
        <f>IF(OR($H38="",AND($G38="",Assumptions!$B$6="")),"",IFERROR($H38-IF($G38="",Assumptions!$B$6,$G38),""))</f>
        <v/>
      </c>
      <c r="J38" s="22" t="n"/>
      <c r="K38" s="17" t="n"/>
      <c r="L38" s="32" t="n"/>
      <c r="M38" s="17" t="n"/>
      <c r="N38" s="19" t="n"/>
      <c r="O38" s="12">
        <f>IF($A38="","",IF(OR($B38="",$C38="",$D38=""),"Complete record",IF(OR($H38="",$I38=""),"Check settings",IF($E38=Assumptions!$E$5,"Do not contact",IF($E38&lt;&gt;Assumptions!$E$3,"Check approval",IF(OR($F38="",$F38=Assumptions!$G$6),"Choose channel",IF($M38="","Choose status",IF($M38=Assumptions!$F$5,IF($N38="","Add sent date","Complete"),IF($M38=Assumptions!$F$6,"Complete",IF(AND($M38=Assumptions!$F$4,$I38&lt;&gt;"",$I38&lt;Assumptions!$B$3),"Past planned date",IF(AND($M38=Assumptions!$F$3,$I38&gt;=Assumptions!$B$3,$I38&lt;=Assumptions!$B$3+Assumptions!$B$5),"Plan soon",IF(AND($L38&lt;&gt;"",$L38&gt;Assumptions!$B$7),"Check cost","Ready"))))))))))))</f>
        <v/>
      </c>
    </row>
    <row r="39" ht="30" customHeight="1">
      <c r="A39" s="17" t="n"/>
      <c r="B39" s="18" t="n"/>
      <c r="C39" s="18" t="n"/>
      <c r="D39" s="19" t="n"/>
      <c r="E39" s="17" t="n"/>
      <c r="F39" s="17" t="n"/>
      <c r="G39" s="20" t="n"/>
      <c r="H39" s="3">
        <f>IF(OR($D39="",Assumptions!$B$4=""),"",IFERROR(DATE(Assumptions!$B$4,MONTH($D39),MIN(DAY($D39),DAY(DATE(Assumptions!$B$4,MONTH($D39)+1,0)))),""))</f>
        <v/>
      </c>
      <c r="I39" s="3">
        <f>IF(OR($H39="",AND($G39="",Assumptions!$B$6="")),"",IFERROR($H39-IF($G39="",Assumptions!$B$6,$G39),""))</f>
        <v/>
      </c>
      <c r="J39" s="22" t="n"/>
      <c r="K39" s="17" t="n"/>
      <c r="L39" s="32" t="n"/>
      <c r="M39" s="17" t="n"/>
      <c r="N39" s="19" t="n"/>
      <c r="O39" s="9">
        <f>IF($A39="","",IF(OR($B39="",$C39="",$D39=""),"Complete record",IF(OR($H39="",$I39=""),"Check settings",IF($E39=Assumptions!$E$5,"Do not contact",IF($E39&lt;&gt;Assumptions!$E$3,"Check approval",IF(OR($F39="",$F39=Assumptions!$G$6),"Choose channel",IF($M39="","Choose status",IF($M39=Assumptions!$F$5,IF($N39="","Add sent date","Complete"),IF($M39=Assumptions!$F$6,"Complete",IF(AND($M39=Assumptions!$F$4,$I39&lt;&gt;"",$I39&lt;Assumptions!$B$3),"Past planned date",IF(AND($M39=Assumptions!$F$3,$I39&gt;=Assumptions!$B$3,$I39&lt;=Assumptions!$B$3+Assumptions!$B$5),"Plan soon",IF(AND($L39&lt;&gt;"",$L39&gt;Assumptions!$B$7),"Check cost","Ready"))))))))))))</f>
        <v/>
      </c>
    </row>
    <row r="40" ht="30" customHeight="1">
      <c r="A40" s="17" t="n"/>
      <c r="B40" s="18" t="n"/>
      <c r="C40" s="18" t="n"/>
      <c r="D40" s="19" t="n"/>
      <c r="E40" s="17" t="n"/>
      <c r="F40" s="17" t="n"/>
      <c r="G40" s="20" t="n"/>
      <c r="H40" s="21">
        <f>IF(OR($D40="",Assumptions!$B$4=""),"",IFERROR(DATE(Assumptions!$B$4,MONTH($D40),MIN(DAY($D40),DAY(DATE(Assumptions!$B$4,MONTH($D40)+1,0)))),""))</f>
        <v/>
      </c>
      <c r="I40" s="21">
        <f>IF(OR($H40="",AND($G40="",Assumptions!$B$6="")),"",IFERROR($H40-IF($G40="",Assumptions!$B$6,$G40),""))</f>
        <v/>
      </c>
      <c r="J40" s="22" t="n"/>
      <c r="K40" s="17" t="n"/>
      <c r="L40" s="32" t="n"/>
      <c r="M40" s="17" t="n"/>
      <c r="N40" s="19" t="n"/>
      <c r="O40" s="12">
        <f>IF($A40="","",IF(OR($B40="",$C40="",$D40=""),"Complete record",IF(OR($H40="",$I40=""),"Check settings",IF($E40=Assumptions!$E$5,"Do not contact",IF($E40&lt;&gt;Assumptions!$E$3,"Check approval",IF(OR($F40="",$F40=Assumptions!$G$6),"Choose channel",IF($M40="","Choose status",IF($M40=Assumptions!$F$5,IF($N40="","Add sent date","Complete"),IF($M40=Assumptions!$F$6,"Complete",IF(AND($M40=Assumptions!$F$4,$I40&lt;&gt;"",$I40&lt;Assumptions!$B$3),"Past planned date",IF(AND($M40=Assumptions!$F$3,$I40&gt;=Assumptions!$B$3,$I40&lt;=Assumptions!$B$3+Assumptions!$B$5),"Plan soon",IF(AND($L40&lt;&gt;"",$L40&gt;Assumptions!$B$7),"Check cost","Ready"))))))))))))</f>
        <v/>
      </c>
    </row>
    <row r="41" ht="30" customHeight="1">
      <c r="A41" s="17" t="n"/>
      <c r="B41" s="18" t="n"/>
      <c r="C41" s="18" t="n"/>
      <c r="D41" s="19" t="n"/>
      <c r="E41" s="17" t="n"/>
      <c r="F41" s="17" t="n"/>
      <c r="G41" s="20" t="n"/>
      <c r="H41" s="3">
        <f>IF(OR($D41="",Assumptions!$B$4=""),"",IFERROR(DATE(Assumptions!$B$4,MONTH($D41),MIN(DAY($D41),DAY(DATE(Assumptions!$B$4,MONTH($D41)+1,0)))),""))</f>
        <v/>
      </c>
      <c r="I41" s="3">
        <f>IF(OR($H41="",AND($G41="",Assumptions!$B$6="")),"",IFERROR($H41-IF($G41="",Assumptions!$B$6,$G41),""))</f>
        <v/>
      </c>
      <c r="J41" s="22" t="n"/>
      <c r="K41" s="17" t="n"/>
      <c r="L41" s="32" t="n"/>
      <c r="M41" s="17" t="n"/>
      <c r="N41" s="19" t="n"/>
      <c r="O41" s="9">
        <f>IF($A41="","",IF(OR($B41="",$C41="",$D41=""),"Complete record",IF(OR($H41="",$I41=""),"Check settings",IF($E41=Assumptions!$E$5,"Do not contact",IF($E41&lt;&gt;Assumptions!$E$3,"Check approval",IF(OR($F41="",$F41=Assumptions!$G$6),"Choose channel",IF($M41="","Choose status",IF($M41=Assumptions!$F$5,IF($N41="","Add sent date","Complete"),IF($M41=Assumptions!$F$6,"Complete",IF(AND($M41=Assumptions!$F$4,$I41&lt;&gt;"",$I41&lt;Assumptions!$B$3),"Past planned date",IF(AND($M41=Assumptions!$F$3,$I41&gt;=Assumptions!$B$3,$I41&lt;=Assumptions!$B$3+Assumptions!$B$5),"Plan soon",IF(AND($L41&lt;&gt;"",$L41&gt;Assumptions!$B$7),"Check cost","Ready"))))))))))))</f>
        <v/>
      </c>
    </row>
    <row r="42" ht="30" customHeight="1">
      <c r="A42" s="17" t="n"/>
      <c r="B42" s="18" t="n"/>
      <c r="C42" s="18" t="n"/>
      <c r="D42" s="19" t="n"/>
      <c r="E42" s="17" t="n"/>
      <c r="F42" s="17" t="n"/>
      <c r="G42" s="20" t="n"/>
      <c r="H42" s="21">
        <f>IF(OR($D42="",Assumptions!$B$4=""),"",IFERROR(DATE(Assumptions!$B$4,MONTH($D42),MIN(DAY($D42),DAY(DATE(Assumptions!$B$4,MONTH($D42)+1,0)))),""))</f>
        <v/>
      </c>
      <c r="I42" s="21">
        <f>IF(OR($H42="",AND($G42="",Assumptions!$B$6="")),"",IFERROR($H42-IF($G42="",Assumptions!$B$6,$G42),""))</f>
        <v/>
      </c>
      <c r="J42" s="22" t="n"/>
      <c r="K42" s="17" t="n"/>
      <c r="L42" s="32" t="n"/>
      <c r="M42" s="17" t="n"/>
      <c r="N42" s="19" t="n"/>
      <c r="O42" s="12">
        <f>IF($A42="","",IF(OR($B42="",$C42="",$D42=""),"Complete record",IF(OR($H42="",$I42=""),"Check settings",IF($E42=Assumptions!$E$5,"Do not contact",IF($E42&lt;&gt;Assumptions!$E$3,"Check approval",IF(OR($F42="",$F42=Assumptions!$G$6),"Choose channel",IF($M42="","Choose status",IF($M42=Assumptions!$F$5,IF($N42="","Add sent date","Complete"),IF($M42=Assumptions!$F$6,"Complete",IF(AND($M42=Assumptions!$F$4,$I42&lt;&gt;"",$I42&lt;Assumptions!$B$3),"Past planned date",IF(AND($M42=Assumptions!$F$3,$I42&gt;=Assumptions!$B$3,$I42&lt;=Assumptions!$B$3+Assumptions!$B$5),"Plan soon",IF(AND($L42&lt;&gt;"",$L42&gt;Assumptions!$B$7),"Check cost","Ready"))))))))))))</f>
        <v/>
      </c>
    </row>
    <row r="43" ht="30" customHeight="1">
      <c r="A43" s="17" t="n"/>
      <c r="B43" s="18" t="n"/>
      <c r="C43" s="18" t="n"/>
      <c r="D43" s="19" t="n"/>
      <c r="E43" s="17" t="n"/>
      <c r="F43" s="17" t="n"/>
      <c r="G43" s="20" t="n"/>
      <c r="H43" s="3">
        <f>IF(OR($D43="",Assumptions!$B$4=""),"",IFERROR(DATE(Assumptions!$B$4,MONTH($D43),MIN(DAY($D43),DAY(DATE(Assumptions!$B$4,MONTH($D43)+1,0)))),""))</f>
        <v/>
      </c>
      <c r="I43" s="3">
        <f>IF(OR($H43="",AND($G43="",Assumptions!$B$6="")),"",IFERROR($H43-IF($G43="",Assumptions!$B$6,$G43),""))</f>
        <v/>
      </c>
      <c r="J43" s="22" t="n"/>
      <c r="K43" s="17" t="n"/>
      <c r="L43" s="32" t="n"/>
      <c r="M43" s="17" t="n"/>
      <c r="N43" s="19" t="n"/>
      <c r="O43" s="9">
        <f>IF($A43="","",IF(OR($B43="",$C43="",$D43=""),"Complete record",IF(OR($H43="",$I43=""),"Check settings",IF($E43=Assumptions!$E$5,"Do not contact",IF($E43&lt;&gt;Assumptions!$E$3,"Check approval",IF(OR($F43="",$F43=Assumptions!$G$6),"Choose channel",IF($M43="","Choose status",IF($M43=Assumptions!$F$5,IF($N43="","Add sent date","Complete"),IF($M43=Assumptions!$F$6,"Complete",IF(AND($M43=Assumptions!$F$4,$I43&lt;&gt;"",$I43&lt;Assumptions!$B$3),"Past planned date",IF(AND($M43=Assumptions!$F$3,$I43&gt;=Assumptions!$B$3,$I43&lt;=Assumptions!$B$3+Assumptions!$B$5),"Plan soon",IF(AND($L43&lt;&gt;"",$L43&gt;Assumptions!$B$7),"Check cost","Ready"))))))))))))</f>
        <v/>
      </c>
    </row>
    <row r="44" ht="30" customHeight="1">
      <c r="A44" s="17" t="n"/>
      <c r="B44" s="18" t="n"/>
      <c r="C44" s="18" t="n"/>
      <c r="D44" s="19" t="n"/>
      <c r="E44" s="17" t="n"/>
      <c r="F44" s="17" t="n"/>
      <c r="G44" s="20" t="n"/>
      <c r="H44" s="21">
        <f>IF(OR($D44="",Assumptions!$B$4=""),"",IFERROR(DATE(Assumptions!$B$4,MONTH($D44),MIN(DAY($D44),DAY(DATE(Assumptions!$B$4,MONTH($D44)+1,0)))),""))</f>
        <v/>
      </c>
      <c r="I44" s="21">
        <f>IF(OR($H44="",AND($G44="",Assumptions!$B$6="")),"",IFERROR($H44-IF($G44="",Assumptions!$B$6,$G44),""))</f>
        <v/>
      </c>
      <c r="J44" s="22" t="n"/>
      <c r="K44" s="17" t="n"/>
      <c r="L44" s="32" t="n"/>
      <c r="M44" s="17" t="n"/>
      <c r="N44" s="19" t="n"/>
      <c r="O44" s="12">
        <f>IF($A44="","",IF(OR($B44="",$C44="",$D44=""),"Complete record",IF(OR($H44="",$I44=""),"Check settings",IF($E44=Assumptions!$E$5,"Do not contact",IF($E44&lt;&gt;Assumptions!$E$3,"Check approval",IF(OR($F44="",$F44=Assumptions!$G$6),"Choose channel",IF($M44="","Choose status",IF($M44=Assumptions!$F$5,IF($N44="","Add sent date","Complete"),IF($M44=Assumptions!$F$6,"Complete",IF(AND($M44=Assumptions!$F$4,$I44&lt;&gt;"",$I44&lt;Assumptions!$B$3),"Past planned date",IF(AND($M44=Assumptions!$F$3,$I44&gt;=Assumptions!$B$3,$I44&lt;=Assumptions!$B$3+Assumptions!$B$5),"Plan soon",IF(AND($L44&lt;&gt;"",$L44&gt;Assumptions!$B$7),"Check cost","Ready"))))))))))))</f>
        <v/>
      </c>
    </row>
    <row r="45" ht="30" customHeight="1">
      <c r="A45" s="17" t="n"/>
      <c r="B45" s="18" t="n"/>
      <c r="C45" s="18" t="n"/>
      <c r="D45" s="19" t="n"/>
      <c r="E45" s="17" t="n"/>
      <c r="F45" s="17" t="n"/>
      <c r="G45" s="20" t="n"/>
      <c r="H45" s="3">
        <f>IF(OR($D45="",Assumptions!$B$4=""),"",IFERROR(DATE(Assumptions!$B$4,MONTH($D45),MIN(DAY($D45),DAY(DATE(Assumptions!$B$4,MONTH($D45)+1,0)))),""))</f>
        <v/>
      </c>
      <c r="I45" s="3">
        <f>IF(OR($H45="",AND($G45="",Assumptions!$B$6="")),"",IFERROR($H45-IF($G45="",Assumptions!$B$6,$G45),""))</f>
        <v/>
      </c>
      <c r="J45" s="22" t="n"/>
      <c r="K45" s="17" t="n"/>
      <c r="L45" s="32" t="n"/>
      <c r="M45" s="17" t="n"/>
      <c r="N45" s="19" t="n"/>
      <c r="O45" s="9">
        <f>IF($A45="","",IF(OR($B45="",$C45="",$D45=""),"Complete record",IF(OR($H45="",$I45=""),"Check settings",IF($E45=Assumptions!$E$5,"Do not contact",IF($E45&lt;&gt;Assumptions!$E$3,"Check approval",IF(OR($F45="",$F45=Assumptions!$G$6),"Choose channel",IF($M45="","Choose status",IF($M45=Assumptions!$F$5,IF($N45="","Add sent date","Complete"),IF($M45=Assumptions!$F$6,"Complete",IF(AND($M45=Assumptions!$F$4,$I45&lt;&gt;"",$I45&lt;Assumptions!$B$3),"Past planned date",IF(AND($M45=Assumptions!$F$3,$I45&gt;=Assumptions!$B$3,$I45&lt;=Assumptions!$B$3+Assumptions!$B$5),"Plan soon",IF(AND($L45&lt;&gt;"",$L45&gt;Assumptions!$B$7),"Check cost","Ready"))))))))))))</f>
        <v/>
      </c>
    </row>
    <row r="46" ht="30" customHeight="1">
      <c r="A46" s="17" t="n"/>
      <c r="B46" s="18" t="n"/>
      <c r="C46" s="18" t="n"/>
      <c r="D46" s="19" t="n"/>
      <c r="E46" s="17" t="n"/>
      <c r="F46" s="17" t="n"/>
      <c r="G46" s="20" t="n"/>
      <c r="H46" s="21">
        <f>IF(OR($D46="",Assumptions!$B$4=""),"",IFERROR(DATE(Assumptions!$B$4,MONTH($D46),MIN(DAY($D46),DAY(DATE(Assumptions!$B$4,MONTH($D46)+1,0)))),""))</f>
        <v/>
      </c>
      <c r="I46" s="21">
        <f>IF(OR($H46="",AND($G46="",Assumptions!$B$6="")),"",IFERROR($H46-IF($G46="",Assumptions!$B$6,$G46),""))</f>
        <v/>
      </c>
      <c r="J46" s="22" t="n"/>
      <c r="K46" s="17" t="n"/>
      <c r="L46" s="32" t="n"/>
      <c r="M46" s="17" t="n"/>
      <c r="N46" s="19" t="n"/>
      <c r="O46" s="12">
        <f>IF($A46="","",IF(OR($B46="",$C46="",$D46=""),"Complete record",IF(OR($H46="",$I46=""),"Check settings",IF($E46=Assumptions!$E$5,"Do not contact",IF($E46&lt;&gt;Assumptions!$E$3,"Check approval",IF(OR($F46="",$F46=Assumptions!$G$6),"Choose channel",IF($M46="","Choose status",IF($M46=Assumptions!$F$5,IF($N46="","Add sent date","Complete"),IF($M46=Assumptions!$F$6,"Complete",IF(AND($M46=Assumptions!$F$4,$I46&lt;&gt;"",$I46&lt;Assumptions!$B$3),"Past planned date",IF(AND($M46=Assumptions!$F$3,$I46&gt;=Assumptions!$B$3,$I46&lt;=Assumptions!$B$3+Assumptions!$B$5),"Plan soon",IF(AND($L46&lt;&gt;"",$L46&gt;Assumptions!$B$7),"Check cost","Ready"))))))))))))</f>
        <v/>
      </c>
    </row>
    <row r="47" ht="30" customHeight="1">
      <c r="A47" s="17" t="n"/>
      <c r="B47" s="18" t="n"/>
      <c r="C47" s="18" t="n"/>
      <c r="D47" s="19" t="n"/>
      <c r="E47" s="17" t="n"/>
      <c r="F47" s="17" t="n"/>
      <c r="G47" s="20" t="n"/>
      <c r="H47" s="3">
        <f>IF(OR($D47="",Assumptions!$B$4=""),"",IFERROR(DATE(Assumptions!$B$4,MONTH($D47),MIN(DAY($D47),DAY(DATE(Assumptions!$B$4,MONTH($D47)+1,0)))),""))</f>
        <v/>
      </c>
      <c r="I47" s="3">
        <f>IF(OR($H47="",AND($G47="",Assumptions!$B$6="")),"",IFERROR($H47-IF($G47="",Assumptions!$B$6,$G47),""))</f>
        <v/>
      </c>
      <c r="J47" s="22" t="n"/>
      <c r="K47" s="17" t="n"/>
      <c r="L47" s="32" t="n"/>
      <c r="M47" s="17" t="n"/>
      <c r="N47" s="19" t="n"/>
      <c r="O47" s="9">
        <f>IF($A47="","",IF(OR($B47="",$C47="",$D47=""),"Complete record",IF(OR($H47="",$I47=""),"Check settings",IF($E47=Assumptions!$E$5,"Do not contact",IF($E47&lt;&gt;Assumptions!$E$3,"Check approval",IF(OR($F47="",$F47=Assumptions!$G$6),"Choose channel",IF($M47="","Choose status",IF($M47=Assumptions!$F$5,IF($N47="","Add sent date","Complete"),IF($M47=Assumptions!$F$6,"Complete",IF(AND($M47=Assumptions!$F$4,$I47&lt;&gt;"",$I47&lt;Assumptions!$B$3),"Past planned date",IF(AND($M47=Assumptions!$F$3,$I47&gt;=Assumptions!$B$3,$I47&lt;=Assumptions!$B$3+Assumptions!$B$5),"Plan soon",IF(AND($L47&lt;&gt;"",$L47&gt;Assumptions!$B$7),"Check cost","Ready"))))))))))))</f>
        <v/>
      </c>
    </row>
    <row r="48" ht="30" customHeight="1">
      <c r="A48" s="17" t="n"/>
      <c r="B48" s="18" t="n"/>
      <c r="C48" s="18" t="n"/>
      <c r="D48" s="19" t="n"/>
      <c r="E48" s="17" t="n"/>
      <c r="F48" s="17" t="n"/>
      <c r="G48" s="20" t="n"/>
      <c r="H48" s="21">
        <f>IF(OR($D48="",Assumptions!$B$4=""),"",IFERROR(DATE(Assumptions!$B$4,MONTH($D48),MIN(DAY($D48),DAY(DATE(Assumptions!$B$4,MONTH($D48)+1,0)))),""))</f>
        <v/>
      </c>
      <c r="I48" s="21">
        <f>IF(OR($H48="",AND($G48="",Assumptions!$B$6="")),"",IFERROR($H48-IF($G48="",Assumptions!$B$6,$G48),""))</f>
        <v/>
      </c>
      <c r="J48" s="22" t="n"/>
      <c r="K48" s="17" t="n"/>
      <c r="L48" s="32" t="n"/>
      <c r="M48" s="17" t="n"/>
      <c r="N48" s="19" t="n"/>
      <c r="O48" s="12">
        <f>IF($A48="","",IF(OR($B48="",$C48="",$D48=""),"Complete record",IF(OR($H48="",$I48=""),"Check settings",IF($E48=Assumptions!$E$5,"Do not contact",IF($E48&lt;&gt;Assumptions!$E$3,"Check approval",IF(OR($F48="",$F48=Assumptions!$G$6),"Choose channel",IF($M48="","Choose status",IF($M48=Assumptions!$F$5,IF($N48="","Add sent date","Complete"),IF($M48=Assumptions!$F$6,"Complete",IF(AND($M48=Assumptions!$F$4,$I48&lt;&gt;"",$I48&lt;Assumptions!$B$3),"Past planned date",IF(AND($M48=Assumptions!$F$3,$I48&gt;=Assumptions!$B$3,$I48&lt;=Assumptions!$B$3+Assumptions!$B$5),"Plan soon",IF(AND($L48&lt;&gt;"",$L48&gt;Assumptions!$B$7),"Check cost","Ready"))))))))))))</f>
        <v/>
      </c>
    </row>
    <row r="49" ht="30" customHeight="1">
      <c r="A49" s="17" t="n"/>
      <c r="B49" s="18" t="n"/>
      <c r="C49" s="18" t="n"/>
      <c r="D49" s="19" t="n"/>
      <c r="E49" s="17" t="n"/>
      <c r="F49" s="17" t="n"/>
      <c r="G49" s="20" t="n"/>
      <c r="H49" s="3">
        <f>IF(OR($D49="",Assumptions!$B$4=""),"",IFERROR(DATE(Assumptions!$B$4,MONTH($D49),MIN(DAY($D49),DAY(DATE(Assumptions!$B$4,MONTH($D49)+1,0)))),""))</f>
        <v/>
      </c>
      <c r="I49" s="3">
        <f>IF(OR($H49="",AND($G49="",Assumptions!$B$6="")),"",IFERROR($H49-IF($G49="",Assumptions!$B$6,$G49),""))</f>
        <v/>
      </c>
      <c r="J49" s="22" t="n"/>
      <c r="K49" s="17" t="n"/>
      <c r="L49" s="32" t="n"/>
      <c r="M49" s="17" t="n"/>
      <c r="N49" s="19" t="n"/>
      <c r="O49" s="9">
        <f>IF($A49="","",IF(OR($B49="",$C49="",$D49=""),"Complete record",IF(OR($H49="",$I49=""),"Check settings",IF($E49=Assumptions!$E$5,"Do not contact",IF($E49&lt;&gt;Assumptions!$E$3,"Check approval",IF(OR($F49="",$F49=Assumptions!$G$6),"Choose channel",IF($M49="","Choose status",IF($M49=Assumptions!$F$5,IF($N49="","Add sent date","Complete"),IF($M49=Assumptions!$F$6,"Complete",IF(AND($M49=Assumptions!$F$4,$I49&lt;&gt;"",$I49&lt;Assumptions!$B$3),"Past planned date",IF(AND($M49=Assumptions!$F$3,$I49&gt;=Assumptions!$B$3,$I49&lt;=Assumptions!$B$3+Assumptions!$B$5),"Plan soon",IF(AND($L49&lt;&gt;"",$L49&gt;Assumptions!$B$7),"Check cost","Ready"))))))))))))</f>
        <v/>
      </c>
    </row>
    <row r="50" ht="30" customHeight="1">
      <c r="A50" s="17" t="n"/>
      <c r="B50" s="18" t="n"/>
      <c r="C50" s="18" t="n"/>
      <c r="D50" s="19" t="n"/>
      <c r="E50" s="17" t="n"/>
      <c r="F50" s="17" t="n"/>
      <c r="G50" s="20" t="n"/>
      <c r="H50" s="21">
        <f>IF(OR($D50="",Assumptions!$B$4=""),"",IFERROR(DATE(Assumptions!$B$4,MONTH($D50),MIN(DAY($D50),DAY(DATE(Assumptions!$B$4,MONTH($D50)+1,0)))),""))</f>
        <v/>
      </c>
      <c r="I50" s="21">
        <f>IF(OR($H50="",AND($G50="",Assumptions!$B$6="")),"",IFERROR($H50-IF($G50="",Assumptions!$B$6,$G50),""))</f>
        <v/>
      </c>
      <c r="J50" s="22" t="n"/>
      <c r="K50" s="17" t="n"/>
      <c r="L50" s="32" t="n"/>
      <c r="M50" s="17" t="n"/>
      <c r="N50" s="19" t="n"/>
      <c r="O50" s="12">
        <f>IF($A50="","",IF(OR($B50="",$C50="",$D50=""),"Complete record",IF(OR($H50="",$I50=""),"Check settings",IF($E50=Assumptions!$E$5,"Do not contact",IF($E50&lt;&gt;Assumptions!$E$3,"Check approval",IF(OR($F50="",$F50=Assumptions!$G$6),"Choose channel",IF($M50="","Choose status",IF($M50=Assumptions!$F$5,IF($N50="","Add sent date","Complete"),IF($M50=Assumptions!$F$6,"Complete",IF(AND($M50=Assumptions!$F$4,$I50&lt;&gt;"",$I50&lt;Assumptions!$B$3),"Past planned date",IF(AND($M50=Assumptions!$F$3,$I50&gt;=Assumptions!$B$3,$I50&lt;=Assumptions!$B$3+Assumptions!$B$5),"Plan soon",IF(AND($L50&lt;&gt;"",$L50&gt;Assumptions!$B$7),"Check cost","Ready"))))))))))))</f>
        <v/>
      </c>
    </row>
    <row r="51" ht="30" customHeight="1">
      <c r="A51" s="17" t="n"/>
      <c r="B51" s="18" t="n"/>
      <c r="C51" s="18" t="n"/>
      <c r="D51" s="19" t="n"/>
      <c r="E51" s="17" t="n"/>
      <c r="F51" s="17" t="n"/>
      <c r="G51" s="20" t="n"/>
      <c r="H51" s="3">
        <f>IF(OR($D51="",Assumptions!$B$4=""),"",IFERROR(DATE(Assumptions!$B$4,MONTH($D51),MIN(DAY($D51),DAY(DATE(Assumptions!$B$4,MONTH($D51)+1,0)))),""))</f>
        <v/>
      </c>
      <c r="I51" s="3">
        <f>IF(OR($H51="",AND($G51="",Assumptions!$B$6="")),"",IFERROR($H51-IF($G51="",Assumptions!$B$6,$G51),""))</f>
        <v/>
      </c>
      <c r="J51" s="22" t="n"/>
      <c r="K51" s="17" t="n"/>
      <c r="L51" s="32" t="n"/>
      <c r="M51" s="17" t="n"/>
      <c r="N51" s="19" t="n"/>
      <c r="O51" s="9">
        <f>IF($A51="","",IF(OR($B51="",$C51="",$D51=""),"Complete record",IF(OR($H51="",$I51=""),"Check settings",IF($E51=Assumptions!$E$5,"Do not contact",IF($E51&lt;&gt;Assumptions!$E$3,"Check approval",IF(OR($F51="",$F51=Assumptions!$G$6),"Choose channel",IF($M51="","Choose status",IF($M51=Assumptions!$F$5,IF($N51="","Add sent date","Complete"),IF($M51=Assumptions!$F$6,"Complete",IF(AND($M51=Assumptions!$F$4,$I51&lt;&gt;"",$I51&lt;Assumptions!$B$3),"Past planned date",IF(AND($M51=Assumptions!$F$3,$I51&gt;=Assumptions!$B$3,$I51&lt;=Assumptions!$B$3+Assumptions!$B$5),"Plan soon",IF(AND($L51&lt;&gt;"",$L51&gt;Assumptions!$B$7),"Check cost","Ready"))))))))))))</f>
        <v/>
      </c>
    </row>
    <row r="52" ht="30" customHeight="1">
      <c r="A52" s="17" t="n"/>
      <c r="B52" s="18" t="n"/>
      <c r="C52" s="18" t="n"/>
      <c r="D52" s="19" t="n"/>
      <c r="E52" s="17" t="n"/>
      <c r="F52" s="17" t="n"/>
      <c r="G52" s="20" t="n"/>
      <c r="H52" s="21">
        <f>IF(OR($D52="",Assumptions!$B$4=""),"",IFERROR(DATE(Assumptions!$B$4,MONTH($D52),MIN(DAY($D52),DAY(DATE(Assumptions!$B$4,MONTH($D52)+1,0)))),""))</f>
        <v/>
      </c>
      <c r="I52" s="21">
        <f>IF(OR($H52="",AND($G52="",Assumptions!$B$6="")),"",IFERROR($H52-IF($G52="",Assumptions!$B$6,$G52),""))</f>
        <v/>
      </c>
      <c r="J52" s="22" t="n"/>
      <c r="K52" s="17" t="n"/>
      <c r="L52" s="32" t="n"/>
      <c r="M52" s="17" t="n"/>
      <c r="N52" s="19" t="n"/>
      <c r="O52" s="12">
        <f>IF($A52="","",IF(OR($B52="",$C52="",$D52=""),"Complete record",IF(OR($H52="",$I52=""),"Check settings",IF($E52=Assumptions!$E$5,"Do not contact",IF($E52&lt;&gt;Assumptions!$E$3,"Check approval",IF(OR($F52="",$F52=Assumptions!$G$6),"Choose channel",IF($M52="","Choose status",IF($M52=Assumptions!$F$5,IF($N52="","Add sent date","Complete"),IF($M52=Assumptions!$F$6,"Complete",IF(AND($M52=Assumptions!$F$4,$I52&lt;&gt;"",$I52&lt;Assumptions!$B$3),"Past planned date",IF(AND($M52=Assumptions!$F$3,$I52&gt;=Assumptions!$B$3,$I52&lt;=Assumptions!$B$3+Assumptions!$B$5),"Plan soon",IF(AND($L52&lt;&gt;"",$L52&gt;Assumptions!$B$7),"Check cost","Ready"))))))))))))</f>
        <v/>
      </c>
    </row>
    <row r="53" ht="30" customHeight="1">
      <c r="A53" s="17" t="n"/>
      <c r="B53" s="18" t="n"/>
      <c r="C53" s="18" t="n"/>
      <c r="D53" s="19" t="n"/>
      <c r="E53" s="17" t="n"/>
      <c r="F53" s="17" t="n"/>
      <c r="G53" s="20" t="n"/>
      <c r="H53" s="3">
        <f>IF(OR($D53="",Assumptions!$B$4=""),"",IFERROR(DATE(Assumptions!$B$4,MONTH($D53),MIN(DAY($D53),DAY(DATE(Assumptions!$B$4,MONTH($D53)+1,0)))),""))</f>
        <v/>
      </c>
      <c r="I53" s="3">
        <f>IF(OR($H53="",AND($G53="",Assumptions!$B$6="")),"",IFERROR($H53-IF($G53="",Assumptions!$B$6,$G53),""))</f>
        <v/>
      </c>
      <c r="J53" s="22" t="n"/>
      <c r="K53" s="17" t="n"/>
      <c r="L53" s="32" t="n"/>
      <c r="M53" s="17" t="n"/>
      <c r="N53" s="19" t="n"/>
      <c r="O53" s="9">
        <f>IF($A53="","",IF(OR($B53="",$C53="",$D53=""),"Complete record",IF(OR($H53="",$I53=""),"Check settings",IF($E53=Assumptions!$E$5,"Do not contact",IF($E53&lt;&gt;Assumptions!$E$3,"Check approval",IF(OR($F53="",$F53=Assumptions!$G$6),"Choose channel",IF($M53="","Choose status",IF($M53=Assumptions!$F$5,IF($N53="","Add sent date","Complete"),IF($M53=Assumptions!$F$6,"Complete",IF(AND($M53=Assumptions!$F$4,$I53&lt;&gt;"",$I53&lt;Assumptions!$B$3),"Past planned date",IF(AND($M53=Assumptions!$F$3,$I53&gt;=Assumptions!$B$3,$I53&lt;=Assumptions!$B$3+Assumptions!$B$5),"Plan soon",IF(AND($L53&lt;&gt;"",$L53&gt;Assumptions!$B$7),"Check cost","Ready"))))))))))))</f>
        <v/>
      </c>
    </row>
    <row r="54" ht="30" customHeight="1">
      <c r="A54" s="17" t="n"/>
      <c r="B54" s="18" t="n"/>
      <c r="C54" s="18" t="n"/>
      <c r="D54" s="19" t="n"/>
      <c r="E54" s="17" t="n"/>
      <c r="F54" s="17" t="n"/>
      <c r="G54" s="20" t="n"/>
      <c r="H54" s="21">
        <f>IF(OR($D54="",Assumptions!$B$4=""),"",IFERROR(DATE(Assumptions!$B$4,MONTH($D54),MIN(DAY($D54),DAY(DATE(Assumptions!$B$4,MONTH($D54)+1,0)))),""))</f>
        <v/>
      </c>
      <c r="I54" s="21">
        <f>IF(OR($H54="",AND($G54="",Assumptions!$B$6="")),"",IFERROR($H54-IF($G54="",Assumptions!$B$6,$G54),""))</f>
        <v/>
      </c>
      <c r="J54" s="22" t="n"/>
      <c r="K54" s="17" t="n"/>
      <c r="L54" s="32" t="n"/>
      <c r="M54" s="17" t="n"/>
      <c r="N54" s="19" t="n"/>
      <c r="O54" s="12">
        <f>IF($A54="","",IF(OR($B54="",$C54="",$D54=""),"Complete record",IF(OR($H54="",$I54=""),"Check settings",IF($E54=Assumptions!$E$5,"Do not contact",IF($E54&lt;&gt;Assumptions!$E$3,"Check approval",IF(OR($F54="",$F54=Assumptions!$G$6),"Choose channel",IF($M54="","Choose status",IF($M54=Assumptions!$F$5,IF($N54="","Add sent date","Complete"),IF($M54=Assumptions!$F$6,"Complete",IF(AND($M54=Assumptions!$F$4,$I54&lt;&gt;"",$I54&lt;Assumptions!$B$3),"Past planned date",IF(AND($M54=Assumptions!$F$3,$I54&gt;=Assumptions!$B$3,$I54&lt;=Assumptions!$B$3+Assumptions!$B$5),"Plan soon",IF(AND($L54&lt;&gt;"",$L54&gt;Assumptions!$B$7),"Check cost","Ready"))))))))))))</f>
        <v/>
      </c>
    </row>
    <row r="55" ht="30" customHeight="1">
      <c r="A55" s="17" t="n"/>
      <c r="B55" s="18" t="n"/>
      <c r="C55" s="18" t="n"/>
      <c r="D55" s="19" t="n"/>
      <c r="E55" s="17" t="n"/>
      <c r="F55" s="17" t="n"/>
      <c r="G55" s="20" t="n"/>
      <c r="H55" s="3">
        <f>IF(OR($D55="",Assumptions!$B$4=""),"",IFERROR(DATE(Assumptions!$B$4,MONTH($D55),MIN(DAY($D55),DAY(DATE(Assumptions!$B$4,MONTH($D55)+1,0)))),""))</f>
        <v/>
      </c>
      <c r="I55" s="3">
        <f>IF(OR($H55="",AND($G55="",Assumptions!$B$6="")),"",IFERROR($H55-IF($G55="",Assumptions!$B$6,$G55),""))</f>
        <v/>
      </c>
      <c r="J55" s="22" t="n"/>
      <c r="K55" s="17" t="n"/>
      <c r="L55" s="32" t="n"/>
      <c r="M55" s="17" t="n"/>
      <c r="N55" s="19" t="n"/>
      <c r="O55" s="9">
        <f>IF($A55="","",IF(OR($B55="",$C55="",$D55=""),"Complete record",IF(OR($H55="",$I55=""),"Check settings",IF($E55=Assumptions!$E$5,"Do not contact",IF($E55&lt;&gt;Assumptions!$E$3,"Check approval",IF(OR($F55="",$F55=Assumptions!$G$6),"Choose channel",IF($M55="","Choose status",IF($M55=Assumptions!$F$5,IF($N55="","Add sent date","Complete"),IF($M55=Assumptions!$F$6,"Complete",IF(AND($M55=Assumptions!$F$4,$I55&lt;&gt;"",$I55&lt;Assumptions!$B$3),"Past planned date",IF(AND($M55=Assumptions!$F$3,$I55&gt;=Assumptions!$B$3,$I55&lt;=Assumptions!$B$3+Assumptions!$B$5),"Plan soon",IF(AND($L55&lt;&gt;"",$L55&gt;Assumptions!$B$7),"Check cost","Ready"))))))))))))</f>
        <v/>
      </c>
    </row>
    <row r="56" ht="30" customHeight="1">
      <c r="A56" s="17" t="n"/>
      <c r="B56" s="18" t="n"/>
      <c r="C56" s="18" t="n"/>
      <c r="D56" s="19" t="n"/>
      <c r="E56" s="17" t="n"/>
      <c r="F56" s="17" t="n"/>
      <c r="G56" s="20" t="n"/>
      <c r="H56" s="21">
        <f>IF(OR($D56="",Assumptions!$B$4=""),"",IFERROR(DATE(Assumptions!$B$4,MONTH($D56),MIN(DAY($D56),DAY(DATE(Assumptions!$B$4,MONTH($D56)+1,0)))),""))</f>
        <v/>
      </c>
      <c r="I56" s="21">
        <f>IF(OR($H56="",AND($G56="",Assumptions!$B$6="")),"",IFERROR($H56-IF($G56="",Assumptions!$B$6,$G56),""))</f>
        <v/>
      </c>
      <c r="J56" s="22" t="n"/>
      <c r="K56" s="17" t="n"/>
      <c r="L56" s="32" t="n"/>
      <c r="M56" s="17" t="n"/>
      <c r="N56" s="19" t="n"/>
      <c r="O56" s="12">
        <f>IF($A56="","",IF(OR($B56="",$C56="",$D56=""),"Complete record",IF(OR($H56="",$I56=""),"Check settings",IF($E56=Assumptions!$E$5,"Do not contact",IF($E56&lt;&gt;Assumptions!$E$3,"Check approval",IF(OR($F56="",$F56=Assumptions!$G$6),"Choose channel",IF($M56="","Choose status",IF($M56=Assumptions!$F$5,IF($N56="","Add sent date","Complete"),IF($M56=Assumptions!$F$6,"Complete",IF(AND($M56=Assumptions!$F$4,$I56&lt;&gt;"",$I56&lt;Assumptions!$B$3),"Past planned date",IF(AND($M56=Assumptions!$F$3,$I56&gt;=Assumptions!$B$3,$I56&lt;=Assumptions!$B$3+Assumptions!$B$5),"Plan soon",IF(AND($L56&lt;&gt;"",$L56&gt;Assumptions!$B$7),"Check cost","Ready"))))))))))))</f>
        <v/>
      </c>
    </row>
    <row r="57" ht="30" customHeight="1">
      <c r="A57" s="17" t="n"/>
      <c r="B57" s="18" t="n"/>
      <c r="C57" s="18" t="n"/>
      <c r="D57" s="19" t="n"/>
      <c r="E57" s="17" t="n"/>
      <c r="F57" s="17" t="n"/>
      <c r="G57" s="20" t="n"/>
      <c r="H57" s="3">
        <f>IF(OR($D57="",Assumptions!$B$4=""),"",IFERROR(DATE(Assumptions!$B$4,MONTH($D57),MIN(DAY($D57),DAY(DATE(Assumptions!$B$4,MONTH($D57)+1,0)))),""))</f>
        <v/>
      </c>
      <c r="I57" s="3">
        <f>IF(OR($H57="",AND($G57="",Assumptions!$B$6="")),"",IFERROR($H57-IF($G57="",Assumptions!$B$6,$G57),""))</f>
        <v/>
      </c>
      <c r="J57" s="22" t="n"/>
      <c r="K57" s="17" t="n"/>
      <c r="L57" s="32" t="n"/>
      <c r="M57" s="17" t="n"/>
      <c r="N57" s="19" t="n"/>
      <c r="O57" s="9">
        <f>IF($A57="","",IF(OR($B57="",$C57="",$D57=""),"Complete record",IF(OR($H57="",$I57=""),"Check settings",IF($E57=Assumptions!$E$5,"Do not contact",IF($E57&lt;&gt;Assumptions!$E$3,"Check approval",IF(OR($F57="",$F57=Assumptions!$G$6),"Choose channel",IF($M57="","Choose status",IF($M57=Assumptions!$F$5,IF($N57="","Add sent date","Complete"),IF($M57=Assumptions!$F$6,"Complete",IF(AND($M57=Assumptions!$F$4,$I57&lt;&gt;"",$I57&lt;Assumptions!$B$3),"Past planned date",IF(AND($M57=Assumptions!$F$3,$I57&gt;=Assumptions!$B$3,$I57&lt;=Assumptions!$B$3+Assumptions!$B$5),"Plan soon",IF(AND($L57&lt;&gt;"",$L57&gt;Assumptions!$B$7),"Check cost","Ready"))))))))))))</f>
        <v/>
      </c>
    </row>
    <row r="58" ht="30" customHeight="1">
      <c r="A58" s="17" t="n"/>
      <c r="B58" s="18" t="n"/>
      <c r="C58" s="18" t="n"/>
      <c r="D58" s="19" t="n"/>
      <c r="E58" s="17" t="n"/>
      <c r="F58" s="17" t="n"/>
      <c r="G58" s="20" t="n"/>
      <c r="H58" s="21">
        <f>IF(OR($D58="",Assumptions!$B$4=""),"",IFERROR(DATE(Assumptions!$B$4,MONTH($D58),MIN(DAY($D58),DAY(DATE(Assumptions!$B$4,MONTH($D58)+1,0)))),""))</f>
        <v/>
      </c>
      <c r="I58" s="21">
        <f>IF(OR($H58="",AND($G58="",Assumptions!$B$6="")),"",IFERROR($H58-IF($G58="",Assumptions!$B$6,$G58),""))</f>
        <v/>
      </c>
      <c r="J58" s="22" t="n"/>
      <c r="K58" s="17" t="n"/>
      <c r="L58" s="32" t="n"/>
      <c r="M58" s="17" t="n"/>
      <c r="N58" s="19" t="n"/>
      <c r="O58" s="12">
        <f>IF($A58="","",IF(OR($B58="",$C58="",$D58=""),"Complete record",IF(OR($H58="",$I58=""),"Check settings",IF($E58=Assumptions!$E$5,"Do not contact",IF($E58&lt;&gt;Assumptions!$E$3,"Check approval",IF(OR($F58="",$F58=Assumptions!$G$6),"Choose channel",IF($M58="","Choose status",IF($M58=Assumptions!$F$5,IF($N58="","Add sent date","Complete"),IF($M58=Assumptions!$F$6,"Complete",IF(AND($M58=Assumptions!$F$4,$I58&lt;&gt;"",$I58&lt;Assumptions!$B$3),"Past planned date",IF(AND($M58=Assumptions!$F$3,$I58&gt;=Assumptions!$B$3,$I58&lt;=Assumptions!$B$3+Assumptions!$B$5),"Plan soon",IF(AND($L58&lt;&gt;"",$L58&gt;Assumptions!$B$7),"Check cost","Ready"))))))))))))</f>
        <v/>
      </c>
    </row>
    <row r="59" ht="30" customHeight="1">
      <c r="A59" s="17" t="n"/>
      <c r="B59" s="18" t="n"/>
      <c r="C59" s="18" t="n"/>
      <c r="D59" s="19" t="n"/>
      <c r="E59" s="17" t="n"/>
      <c r="F59" s="17" t="n"/>
      <c r="G59" s="20" t="n"/>
      <c r="H59" s="3">
        <f>IF(OR($D59="",Assumptions!$B$4=""),"",IFERROR(DATE(Assumptions!$B$4,MONTH($D59),MIN(DAY($D59),DAY(DATE(Assumptions!$B$4,MONTH($D59)+1,0)))),""))</f>
        <v/>
      </c>
      <c r="I59" s="3">
        <f>IF(OR($H59="",AND($G59="",Assumptions!$B$6="")),"",IFERROR($H59-IF($G59="",Assumptions!$B$6,$G59),""))</f>
        <v/>
      </c>
      <c r="J59" s="22" t="n"/>
      <c r="K59" s="17" t="n"/>
      <c r="L59" s="32" t="n"/>
      <c r="M59" s="17" t="n"/>
      <c r="N59" s="19" t="n"/>
      <c r="O59" s="9">
        <f>IF($A59="","",IF(OR($B59="",$C59="",$D59=""),"Complete record",IF(OR($H59="",$I59=""),"Check settings",IF($E59=Assumptions!$E$5,"Do not contact",IF($E59&lt;&gt;Assumptions!$E$3,"Check approval",IF(OR($F59="",$F59=Assumptions!$G$6),"Choose channel",IF($M59="","Choose status",IF($M59=Assumptions!$F$5,IF($N59="","Add sent date","Complete"),IF($M59=Assumptions!$F$6,"Complete",IF(AND($M59=Assumptions!$F$4,$I59&lt;&gt;"",$I59&lt;Assumptions!$B$3),"Past planned date",IF(AND($M59=Assumptions!$F$3,$I59&gt;=Assumptions!$B$3,$I59&lt;=Assumptions!$B$3+Assumptions!$B$5),"Plan soon",IF(AND($L59&lt;&gt;"",$L59&gt;Assumptions!$B$7),"Check cost","Ready"))))))))))))</f>
        <v/>
      </c>
    </row>
    <row r="60" ht="30" customHeight="1">
      <c r="A60" s="17" t="n"/>
      <c r="B60" s="18" t="n"/>
      <c r="C60" s="18" t="n"/>
      <c r="D60" s="19" t="n"/>
      <c r="E60" s="17" t="n"/>
      <c r="F60" s="17" t="n"/>
      <c r="G60" s="20" t="n"/>
      <c r="H60" s="21">
        <f>IF(OR($D60="",Assumptions!$B$4=""),"",IFERROR(DATE(Assumptions!$B$4,MONTH($D60),MIN(DAY($D60),DAY(DATE(Assumptions!$B$4,MONTH($D60)+1,0)))),""))</f>
        <v/>
      </c>
      <c r="I60" s="21">
        <f>IF(OR($H60="",AND($G60="",Assumptions!$B$6="")),"",IFERROR($H60-IF($G60="",Assumptions!$B$6,$G60),""))</f>
        <v/>
      </c>
      <c r="J60" s="22" t="n"/>
      <c r="K60" s="17" t="n"/>
      <c r="L60" s="32" t="n"/>
      <c r="M60" s="17" t="n"/>
      <c r="N60" s="19" t="n"/>
      <c r="O60" s="12">
        <f>IF($A60="","",IF(OR($B60="",$C60="",$D60=""),"Complete record",IF(OR($H60="",$I60=""),"Check settings",IF($E60=Assumptions!$E$5,"Do not contact",IF($E60&lt;&gt;Assumptions!$E$3,"Check approval",IF(OR($F60="",$F60=Assumptions!$G$6),"Choose channel",IF($M60="","Choose status",IF($M60=Assumptions!$F$5,IF($N60="","Add sent date","Complete"),IF($M60=Assumptions!$F$6,"Complete",IF(AND($M60=Assumptions!$F$4,$I60&lt;&gt;"",$I60&lt;Assumptions!$B$3),"Past planned date",IF(AND($M60=Assumptions!$F$3,$I60&gt;=Assumptions!$B$3,$I60&lt;=Assumptions!$B$3+Assumptions!$B$5),"Plan soon",IF(AND($L60&lt;&gt;"",$L60&gt;Assumptions!$B$7),"Check cost","Ready"))))))))))))</f>
        <v/>
      </c>
    </row>
    <row r="61" ht="30" customHeight="1">
      <c r="A61" s="17" t="n"/>
      <c r="B61" s="18" t="n"/>
      <c r="C61" s="18" t="n"/>
      <c r="D61" s="19" t="n"/>
      <c r="E61" s="17" t="n"/>
      <c r="F61" s="17" t="n"/>
      <c r="G61" s="20" t="n"/>
      <c r="H61" s="3">
        <f>IF(OR($D61="",Assumptions!$B$4=""),"",IFERROR(DATE(Assumptions!$B$4,MONTH($D61),MIN(DAY($D61),DAY(DATE(Assumptions!$B$4,MONTH($D61)+1,0)))),""))</f>
        <v/>
      </c>
      <c r="I61" s="3">
        <f>IF(OR($H61="",AND($G61="",Assumptions!$B$6="")),"",IFERROR($H61-IF($G61="",Assumptions!$B$6,$G61),""))</f>
        <v/>
      </c>
      <c r="J61" s="22" t="n"/>
      <c r="K61" s="17" t="n"/>
      <c r="L61" s="32" t="n"/>
      <c r="M61" s="17" t="n"/>
      <c r="N61" s="19" t="n"/>
      <c r="O61" s="9">
        <f>IF($A61="","",IF(OR($B61="",$C61="",$D61=""),"Complete record",IF(OR($H61="",$I61=""),"Check settings",IF($E61=Assumptions!$E$5,"Do not contact",IF($E61&lt;&gt;Assumptions!$E$3,"Check approval",IF(OR($F61="",$F61=Assumptions!$G$6),"Choose channel",IF($M61="","Choose status",IF($M61=Assumptions!$F$5,IF($N61="","Add sent date","Complete"),IF($M61=Assumptions!$F$6,"Complete",IF(AND($M61=Assumptions!$F$4,$I61&lt;&gt;"",$I61&lt;Assumptions!$B$3),"Past planned date",IF(AND($M61=Assumptions!$F$3,$I61&gt;=Assumptions!$B$3,$I61&lt;=Assumptions!$B$3+Assumptions!$B$5),"Plan soon",IF(AND($L61&lt;&gt;"",$L61&gt;Assumptions!$B$7),"Check cost","Ready"))))))))))))</f>
        <v/>
      </c>
    </row>
    <row r="62" ht="30" customHeight="1">
      <c r="A62" s="17" t="n"/>
      <c r="B62" s="18" t="n"/>
      <c r="C62" s="18" t="n"/>
      <c r="D62" s="19" t="n"/>
      <c r="E62" s="17" t="n"/>
      <c r="F62" s="17" t="n"/>
      <c r="G62" s="20" t="n"/>
      <c r="H62" s="21">
        <f>IF(OR($D62="",Assumptions!$B$4=""),"",IFERROR(DATE(Assumptions!$B$4,MONTH($D62),MIN(DAY($D62),DAY(DATE(Assumptions!$B$4,MONTH($D62)+1,0)))),""))</f>
        <v/>
      </c>
      <c r="I62" s="21">
        <f>IF(OR($H62="",AND($G62="",Assumptions!$B$6="")),"",IFERROR($H62-IF($G62="",Assumptions!$B$6,$G62),""))</f>
        <v/>
      </c>
      <c r="J62" s="22" t="n"/>
      <c r="K62" s="17" t="n"/>
      <c r="L62" s="32" t="n"/>
      <c r="M62" s="17" t="n"/>
      <c r="N62" s="19" t="n"/>
      <c r="O62" s="12">
        <f>IF($A62="","",IF(OR($B62="",$C62="",$D62=""),"Complete record",IF(OR($H62="",$I62=""),"Check settings",IF($E62=Assumptions!$E$5,"Do not contact",IF($E62&lt;&gt;Assumptions!$E$3,"Check approval",IF(OR($F62="",$F62=Assumptions!$G$6),"Choose channel",IF($M62="","Choose status",IF($M62=Assumptions!$F$5,IF($N62="","Add sent date","Complete"),IF($M62=Assumptions!$F$6,"Complete",IF(AND($M62=Assumptions!$F$4,$I62&lt;&gt;"",$I62&lt;Assumptions!$B$3),"Past planned date",IF(AND($M62=Assumptions!$F$3,$I62&gt;=Assumptions!$B$3,$I62&lt;=Assumptions!$B$3+Assumptions!$B$5),"Plan soon",IF(AND($L62&lt;&gt;"",$L62&gt;Assumptions!$B$7),"Check cost","Ready"))))))))))))</f>
        <v/>
      </c>
    </row>
    <row r="63" ht="30" customHeight="1">
      <c r="A63" s="17" t="n"/>
      <c r="B63" s="18" t="n"/>
      <c r="C63" s="18" t="n"/>
      <c r="D63" s="19" t="n"/>
      <c r="E63" s="17" t="n"/>
      <c r="F63" s="17" t="n"/>
      <c r="G63" s="20" t="n"/>
      <c r="H63" s="3">
        <f>IF(OR($D63="",Assumptions!$B$4=""),"",IFERROR(DATE(Assumptions!$B$4,MONTH($D63),MIN(DAY($D63),DAY(DATE(Assumptions!$B$4,MONTH($D63)+1,0)))),""))</f>
        <v/>
      </c>
      <c r="I63" s="3">
        <f>IF(OR($H63="",AND($G63="",Assumptions!$B$6="")),"",IFERROR($H63-IF($G63="",Assumptions!$B$6,$G63),""))</f>
        <v/>
      </c>
      <c r="J63" s="22" t="n"/>
      <c r="K63" s="17" t="n"/>
      <c r="L63" s="32" t="n"/>
      <c r="M63" s="17" t="n"/>
      <c r="N63" s="19" t="n"/>
      <c r="O63" s="9">
        <f>IF($A63="","",IF(OR($B63="",$C63="",$D63=""),"Complete record",IF(OR($H63="",$I63=""),"Check settings",IF($E63=Assumptions!$E$5,"Do not contact",IF($E63&lt;&gt;Assumptions!$E$3,"Check approval",IF(OR($F63="",$F63=Assumptions!$G$6),"Choose channel",IF($M63="","Choose status",IF($M63=Assumptions!$F$5,IF($N63="","Add sent date","Complete"),IF($M63=Assumptions!$F$6,"Complete",IF(AND($M63=Assumptions!$F$4,$I63&lt;&gt;"",$I63&lt;Assumptions!$B$3),"Past planned date",IF(AND($M63=Assumptions!$F$3,$I63&gt;=Assumptions!$B$3,$I63&lt;=Assumptions!$B$3+Assumptions!$B$5),"Plan soon",IF(AND($L63&lt;&gt;"",$L63&gt;Assumptions!$B$7),"Check cost","Ready"))))))))))))</f>
        <v/>
      </c>
    </row>
    <row r="64" ht="30" customHeight="1">
      <c r="A64" s="17" t="n"/>
      <c r="B64" s="18" t="n"/>
      <c r="C64" s="18" t="n"/>
      <c r="D64" s="19" t="n"/>
      <c r="E64" s="17" t="n"/>
      <c r="F64" s="17" t="n"/>
      <c r="G64" s="20" t="n"/>
      <c r="H64" s="21">
        <f>IF(OR($D64="",Assumptions!$B$4=""),"",IFERROR(DATE(Assumptions!$B$4,MONTH($D64),MIN(DAY($D64),DAY(DATE(Assumptions!$B$4,MONTH($D64)+1,0)))),""))</f>
        <v/>
      </c>
      <c r="I64" s="21">
        <f>IF(OR($H64="",AND($G64="",Assumptions!$B$6="")),"",IFERROR($H64-IF($G64="",Assumptions!$B$6,$G64),""))</f>
        <v/>
      </c>
      <c r="J64" s="22" t="n"/>
      <c r="K64" s="17" t="n"/>
      <c r="L64" s="32" t="n"/>
      <c r="M64" s="17" t="n"/>
      <c r="N64" s="19" t="n"/>
      <c r="O64" s="12">
        <f>IF($A64="","",IF(OR($B64="",$C64="",$D64=""),"Complete record",IF(OR($H64="",$I64=""),"Check settings",IF($E64=Assumptions!$E$5,"Do not contact",IF($E64&lt;&gt;Assumptions!$E$3,"Check approval",IF(OR($F64="",$F64=Assumptions!$G$6),"Choose channel",IF($M64="","Choose status",IF($M64=Assumptions!$F$5,IF($N64="","Add sent date","Complete"),IF($M64=Assumptions!$F$6,"Complete",IF(AND($M64=Assumptions!$F$4,$I64&lt;&gt;"",$I64&lt;Assumptions!$B$3),"Past planned date",IF(AND($M64=Assumptions!$F$3,$I64&gt;=Assumptions!$B$3,$I64&lt;=Assumptions!$B$3+Assumptions!$B$5),"Plan soon",IF(AND($L64&lt;&gt;"",$L64&gt;Assumptions!$B$7),"Check cost","Ready"))))))))))))</f>
        <v/>
      </c>
    </row>
    <row r="65" ht="30" customHeight="1">
      <c r="A65" s="17" t="n"/>
      <c r="B65" s="18" t="n"/>
      <c r="C65" s="18" t="n"/>
      <c r="D65" s="19" t="n"/>
      <c r="E65" s="17" t="n"/>
      <c r="F65" s="17" t="n"/>
      <c r="G65" s="20" t="n"/>
      <c r="H65" s="3">
        <f>IF(OR($D65="",Assumptions!$B$4=""),"",IFERROR(DATE(Assumptions!$B$4,MONTH($D65),MIN(DAY($D65),DAY(DATE(Assumptions!$B$4,MONTH($D65)+1,0)))),""))</f>
        <v/>
      </c>
      <c r="I65" s="3">
        <f>IF(OR($H65="",AND($G65="",Assumptions!$B$6="")),"",IFERROR($H65-IF($G65="",Assumptions!$B$6,$G65),""))</f>
        <v/>
      </c>
      <c r="J65" s="22" t="n"/>
      <c r="K65" s="17" t="n"/>
      <c r="L65" s="32" t="n"/>
      <c r="M65" s="17" t="n"/>
      <c r="N65" s="19" t="n"/>
      <c r="O65" s="9">
        <f>IF($A65="","",IF(OR($B65="",$C65="",$D65=""),"Complete record",IF(OR($H65="",$I65=""),"Check settings",IF($E65=Assumptions!$E$5,"Do not contact",IF($E65&lt;&gt;Assumptions!$E$3,"Check approval",IF(OR($F65="",$F65=Assumptions!$G$6),"Choose channel",IF($M65="","Choose status",IF($M65=Assumptions!$F$5,IF($N65="","Add sent date","Complete"),IF($M65=Assumptions!$F$6,"Complete",IF(AND($M65=Assumptions!$F$4,$I65&lt;&gt;"",$I65&lt;Assumptions!$B$3),"Past planned date",IF(AND($M65=Assumptions!$F$3,$I65&gt;=Assumptions!$B$3,$I65&lt;=Assumptions!$B$3+Assumptions!$B$5),"Plan soon",IF(AND($L65&lt;&gt;"",$L65&gt;Assumptions!$B$7),"Check cost","Ready"))))))))))))</f>
        <v/>
      </c>
    </row>
    <row r="66" ht="30" customHeight="1">
      <c r="A66" s="17" t="n"/>
      <c r="B66" s="18" t="n"/>
      <c r="C66" s="18" t="n"/>
      <c r="D66" s="19" t="n"/>
      <c r="E66" s="17" t="n"/>
      <c r="F66" s="17" t="n"/>
      <c r="G66" s="20" t="n"/>
      <c r="H66" s="21">
        <f>IF(OR($D66="",Assumptions!$B$4=""),"",IFERROR(DATE(Assumptions!$B$4,MONTH($D66),MIN(DAY($D66),DAY(DATE(Assumptions!$B$4,MONTH($D66)+1,0)))),""))</f>
        <v/>
      </c>
      <c r="I66" s="21">
        <f>IF(OR($H66="",AND($G66="",Assumptions!$B$6="")),"",IFERROR($H66-IF($G66="",Assumptions!$B$6,$G66),""))</f>
        <v/>
      </c>
      <c r="J66" s="22" t="n"/>
      <c r="K66" s="17" t="n"/>
      <c r="L66" s="32" t="n"/>
      <c r="M66" s="17" t="n"/>
      <c r="N66" s="19" t="n"/>
      <c r="O66" s="12">
        <f>IF($A66="","",IF(OR($B66="",$C66="",$D66=""),"Complete record",IF(OR($H66="",$I66=""),"Check settings",IF($E66=Assumptions!$E$5,"Do not contact",IF($E66&lt;&gt;Assumptions!$E$3,"Check approval",IF(OR($F66="",$F66=Assumptions!$G$6),"Choose channel",IF($M66="","Choose status",IF($M66=Assumptions!$F$5,IF($N66="","Add sent date","Complete"),IF($M66=Assumptions!$F$6,"Complete",IF(AND($M66=Assumptions!$F$4,$I66&lt;&gt;"",$I66&lt;Assumptions!$B$3),"Past planned date",IF(AND($M66=Assumptions!$F$3,$I66&gt;=Assumptions!$B$3,$I66&lt;=Assumptions!$B$3+Assumptions!$B$5),"Plan soon",IF(AND($L66&lt;&gt;"",$L66&gt;Assumptions!$B$7),"Check cost","Ready"))))))))))))</f>
        <v/>
      </c>
    </row>
    <row r="67" ht="30" customHeight="1">
      <c r="A67" s="17" t="n"/>
      <c r="B67" s="18" t="n"/>
      <c r="C67" s="18" t="n"/>
      <c r="D67" s="19" t="n"/>
      <c r="E67" s="17" t="n"/>
      <c r="F67" s="17" t="n"/>
      <c r="G67" s="20" t="n"/>
      <c r="H67" s="3">
        <f>IF(OR($D67="",Assumptions!$B$4=""),"",IFERROR(DATE(Assumptions!$B$4,MONTH($D67),MIN(DAY($D67),DAY(DATE(Assumptions!$B$4,MONTH($D67)+1,0)))),""))</f>
        <v/>
      </c>
      <c r="I67" s="3">
        <f>IF(OR($H67="",AND($G67="",Assumptions!$B$6="")),"",IFERROR($H67-IF($G67="",Assumptions!$B$6,$G67),""))</f>
        <v/>
      </c>
      <c r="J67" s="22" t="n"/>
      <c r="K67" s="17" t="n"/>
      <c r="L67" s="32" t="n"/>
      <c r="M67" s="17" t="n"/>
      <c r="N67" s="19" t="n"/>
      <c r="O67" s="9">
        <f>IF($A67="","",IF(OR($B67="",$C67="",$D67=""),"Complete record",IF(OR($H67="",$I67=""),"Check settings",IF($E67=Assumptions!$E$5,"Do not contact",IF($E67&lt;&gt;Assumptions!$E$3,"Check approval",IF(OR($F67="",$F67=Assumptions!$G$6),"Choose channel",IF($M67="","Choose status",IF($M67=Assumptions!$F$5,IF($N67="","Add sent date","Complete"),IF($M67=Assumptions!$F$6,"Complete",IF(AND($M67=Assumptions!$F$4,$I67&lt;&gt;"",$I67&lt;Assumptions!$B$3),"Past planned date",IF(AND($M67=Assumptions!$F$3,$I67&gt;=Assumptions!$B$3,$I67&lt;=Assumptions!$B$3+Assumptions!$B$5),"Plan soon",IF(AND($L67&lt;&gt;"",$L67&gt;Assumptions!$B$7),"Check cost","Ready"))))))))))))</f>
        <v/>
      </c>
    </row>
    <row r="68" ht="30" customHeight="1">
      <c r="A68" s="17" t="n"/>
      <c r="B68" s="18" t="n"/>
      <c r="C68" s="18" t="n"/>
      <c r="D68" s="19" t="n"/>
      <c r="E68" s="17" t="n"/>
      <c r="F68" s="17" t="n"/>
      <c r="G68" s="20" t="n"/>
      <c r="H68" s="21">
        <f>IF(OR($D68="",Assumptions!$B$4=""),"",IFERROR(DATE(Assumptions!$B$4,MONTH($D68),MIN(DAY($D68),DAY(DATE(Assumptions!$B$4,MONTH($D68)+1,0)))),""))</f>
        <v/>
      </c>
      <c r="I68" s="21">
        <f>IF(OR($H68="",AND($G68="",Assumptions!$B$6="")),"",IFERROR($H68-IF($G68="",Assumptions!$B$6,$G68),""))</f>
        <v/>
      </c>
      <c r="J68" s="22" t="n"/>
      <c r="K68" s="17" t="n"/>
      <c r="L68" s="32" t="n"/>
      <c r="M68" s="17" t="n"/>
      <c r="N68" s="19" t="n"/>
      <c r="O68" s="12">
        <f>IF($A68="","",IF(OR($B68="",$C68="",$D68=""),"Complete record",IF(OR($H68="",$I68=""),"Check settings",IF($E68=Assumptions!$E$5,"Do not contact",IF($E68&lt;&gt;Assumptions!$E$3,"Check approval",IF(OR($F68="",$F68=Assumptions!$G$6),"Choose channel",IF($M68="","Choose status",IF($M68=Assumptions!$F$5,IF($N68="","Add sent date","Complete"),IF($M68=Assumptions!$F$6,"Complete",IF(AND($M68=Assumptions!$F$4,$I68&lt;&gt;"",$I68&lt;Assumptions!$B$3),"Past planned date",IF(AND($M68=Assumptions!$F$3,$I68&gt;=Assumptions!$B$3,$I68&lt;=Assumptions!$B$3+Assumptions!$B$5),"Plan soon",IF(AND($L68&lt;&gt;"",$L68&gt;Assumptions!$B$7),"Check cost","Ready"))))))))))))</f>
        <v/>
      </c>
    </row>
    <row r="69" ht="30" customHeight="1">
      <c r="A69" s="17" t="n"/>
      <c r="B69" s="18" t="n"/>
      <c r="C69" s="18" t="n"/>
      <c r="D69" s="19" t="n"/>
      <c r="E69" s="17" t="n"/>
      <c r="F69" s="17" t="n"/>
      <c r="G69" s="20" t="n"/>
      <c r="H69" s="3">
        <f>IF(OR($D69="",Assumptions!$B$4=""),"",IFERROR(DATE(Assumptions!$B$4,MONTH($D69),MIN(DAY($D69),DAY(DATE(Assumptions!$B$4,MONTH($D69)+1,0)))),""))</f>
        <v/>
      </c>
      <c r="I69" s="3">
        <f>IF(OR($H69="",AND($G69="",Assumptions!$B$6="")),"",IFERROR($H69-IF($G69="",Assumptions!$B$6,$G69),""))</f>
        <v/>
      </c>
      <c r="J69" s="22" t="n"/>
      <c r="K69" s="17" t="n"/>
      <c r="L69" s="32" t="n"/>
      <c r="M69" s="17" t="n"/>
      <c r="N69" s="19" t="n"/>
      <c r="O69" s="9">
        <f>IF($A69="","",IF(OR($B69="",$C69="",$D69=""),"Complete record",IF(OR($H69="",$I69=""),"Check settings",IF($E69=Assumptions!$E$5,"Do not contact",IF($E69&lt;&gt;Assumptions!$E$3,"Check approval",IF(OR($F69="",$F69=Assumptions!$G$6),"Choose channel",IF($M69="","Choose status",IF($M69=Assumptions!$F$5,IF($N69="","Add sent date","Complete"),IF($M69=Assumptions!$F$6,"Complete",IF(AND($M69=Assumptions!$F$4,$I69&lt;&gt;"",$I69&lt;Assumptions!$B$3),"Past planned date",IF(AND($M69=Assumptions!$F$3,$I69&gt;=Assumptions!$B$3,$I69&lt;=Assumptions!$B$3+Assumptions!$B$5),"Plan soon",IF(AND($L69&lt;&gt;"",$L69&gt;Assumptions!$B$7),"Check cost","Ready"))))))))))))</f>
        <v/>
      </c>
    </row>
    <row r="70" ht="30" customHeight="1">
      <c r="A70" s="17" t="n"/>
      <c r="B70" s="18" t="n"/>
      <c r="C70" s="18" t="n"/>
      <c r="D70" s="19" t="n"/>
      <c r="E70" s="17" t="n"/>
      <c r="F70" s="17" t="n"/>
      <c r="G70" s="20" t="n"/>
      <c r="H70" s="21">
        <f>IF(OR($D70="",Assumptions!$B$4=""),"",IFERROR(DATE(Assumptions!$B$4,MONTH($D70),MIN(DAY($D70),DAY(DATE(Assumptions!$B$4,MONTH($D70)+1,0)))),""))</f>
        <v/>
      </c>
      <c r="I70" s="21">
        <f>IF(OR($H70="",AND($G70="",Assumptions!$B$6="")),"",IFERROR($H70-IF($G70="",Assumptions!$B$6,$G70),""))</f>
        <v/>
      </c>
      <c r="J70" s="22" t="n"/>
      <c r="K70" s="17" t="n"/>
      <c r="L70" s="32" t="n"/>
      <c r="M70" s="17" t="n"/>
      <c r="N70" s="19" t="n"/>
      <c r="O70" s="12">
        <f>IF($A70="","",IF(OR($B70="",$C70="",$D70=""),"Complete record",IF(OR($H70="",$I70=""),"Check settings",IF($E70=Assumptions!$E$5,"Do not contact",IF($E70&lt;&gt;Assumptions!$E$3,"Check approval",IF(OR($F70="",$F70=Assumptions!$G$6),"Choose channel",IF($M70="","Choose status",IF($M70=Assumptions!$F$5,IF($N70="","Add sent date","Complete"),IF($M70=Assumptions!$F$6,"Complete",IF(AND($M70=Assumptions!$F$4,$I70&lt;&gt;"",$I70&lt;Assumptions!$B$3),"Past planned date",IF(AND($M70=Assumptions!$F$3,$I70&gt;=Assumptions!$B$3,$I70&lt;=Assumptions!$B$3+Assumptions!$B$5),"Plan soon",IF(AND($L70&lt;&gt;"",$L70&gt;Assumptions!$B$7),"Check cost","Ready"))))))))))))</f>
        <v/>
      </c>
    </row>
    <row r="71" ht="30" customHeight="1">
      <c r="A71" s="17" t="n"/>
      <c r="B71" s="18" t="n"/>
      <c r="C71" s="18" t="n"/>
      <c r="D71" s="19" t="n"/>
      <c r="E71" s="17" t="n"/>
      <c r="F71" s="17" t="n"/>
      <c r="G71" s="20" t="n"/>
      <c r="H71" s="3">
        <f>IF(OR($D71="",Assumptions!$B$4=""),"",IFERROR(DATE(Assumptions!$B$4,MONTH($D71),MIN(DAY($D71),DAY(DATE(Assumptions!$B$4,MONTH($D71)+1,0)))),""))</f>
        <v/>
      </c>
      <c r="I71" s="3">
        <f>IF(OR($H71="",AND($G71="",Assumptions!$B$6="")),"",IFERROR($H71-IF($G71="",Assumptions!$B$6,$G71),""))</f>
        <v/>
      </c>
      <c r="J71" s="22" t="n"/>
      <c r="K71" s="17" t="n"/>
      <c r="L71" s="32" t="n"/>
      <c r="M71" s="17" t="n"/>
      <c r="N71" s="19" t="n"/>
      <c r="O71" s="9">
        <f>IF($A71="","",IF(OR($B71="",$C71="",$D71=""),"Complete record",IF(OR($H71="",$I71=""),"Check settings",IF($E71=Assumptions!$E$5,"Do not contact",IF($E71&lt;&gt;Assumptions!$E$3,"Check approval",IF(OR($F71="",$F71=Assumptions!$G$6),"Choose channel",IF($M71="","Choose status",IF($M71=Assumptions!$F$5,IF($N71="","Add sent date","Complete"),IF($M71=Assumptions!$F$6,"Complete",IF(AND($M71=Assumptions!$F$4,$I71&lt;&gt;"",$I71&lt;Assumptions!$B$3),"Past planned date",IF(AND($M71=Assumptions!$F$3,$I71&gt;=Assumptions!$B$3,$I71&lt;=Assumptions!$B$3+Assumptions!$B$5),"Plan soon",IF(AND($L71&lt;&gt;"",$L71&gt;Assumptions!$B$7),"Check cost","Ready"))))))))))))</f>
        <v/>
      </c>
    </row>
    <row r="72" ht="30" customHeight="1">
      <c r="A72" s="17" t="n"/>
      <c r="B72" s="18" t="n"/>
      <c r="C72" s="18" t="n"/>
      <c r="D72" s="19" t="n"/>
      <c r="E72" s="17" t="n"/>
      <c r="F72" s="17" t="n"/>
      <c r="G72" s="20" t="n"/>
      <c r="H72" s="21">
        <f>IF(OR($D72="",Assumptions!$B$4=""),"",IFERROR(DATE(Assumptions!$B$4,MONTH($D72),MIN(DAY($D72),DAY(DATE(Assumptions!$B$4,MONTH($D72)+1,0)))),""))</f>
        <v/>
      </c>
      <c r="I72" s="21">
        <f>IF(OR($H72="",AND($G72="",Assumptions!$B$6="")),"",IFERROR($H72-IF($G72="",Assumptions!$B$6,$G72),""))</f>
        <v/>
      </c>
      <c r="J72" s="22" t="n"/>
      <c r="K72" s="17" t="n"/>
      <c r="L72" s="32" t="n"/>
      <c r="M72" s="17" t="n"/>
      <c r="N72" s="19" t="n"/>
      <c r="O72" s="12">
        <f>IF($A72="","",IF(OR($B72="",$C72="",$D72=""),"Complete record",IF(OR($H72="",$I72=""),"Check settings",IF($E72=Assumptions!$E$5,"Do not contact",IF($E72&lt;&gt;Assumptions!$E$3,"Check approval",IF(OR($F72="",$F72=Assumptions!$G$6),"Choose channel",IF($M72="","Choose status",IF($M72=Assumptions!$F$5,IF($N72="","Add sent date","Complete"),IF($M72=Assumptions!$F$6,"Complete",IF(AND($M72=Assumptions!$F$4,$I72&lt;&gt;"",$I72&lt;Assumptions!$B$3),"Past planned date",IF(AND($M72=Assumptions!$F$3,$I72&gt;=Assumptions!$B$3,$I72&lt;=Assumptions!$B$3+Assumptions!$B$5),"Plan soon",IF(AND($L72&lt;&gt;"",$L72&gt;Assumptions!$B$7),"Check cost","Ready"))))))))))))</f>
        <v/>
      </c>
    </row>
    <row r="73" ht="30" customHeight="1">
      <c r="A73" s="17" t="n"/>
      <c r="B73" s="18" t="n"/>
      <c r="C73" s="18" t="n"/>
      <c r="D73" s="19" t="n"/>
      <c r="E73" s="17" t="n"/>
      <c r="F73" s="17" t="n"/>
      <c r="G73" s="20" t="n"/>
      <c r="H73" s="3">
        <f>IF(OR($D73="",Assumptions!$B$4=""),"",IFERROR(DATE(Assumptions!$B$4,MONTH($D73),MIN(DAY($D73),DAY(DATE(Assumptions!$B$4,MONTH($D73)+1,0)))),""))</f>
        <v/>
      </c>
      <c r="I73" s="3">
        <f>IF(OR($H73="",AND($G73="",Assumptions!$B$6="")),"",IFERROR($H73-IF($G73="",Assumptions!$B$6,$G73),""))</f>
        <v/>
      </c>
      <c r="J73" s="22" t="n"/>
      <c r="K73" s="17" t="n"/>
      <c r="L73" s="32" t="n"/>
      <c r="M73" s="17" t="n"/>
      <c r="N73" s="19" t="n"/>
      <c r="O73" s="9">
        <f>IF($A73="","",IF(OR($B73="",$C73="",$D73=""),"Complete record",IF(OR($H73="",$I73=""),"Check settings",IF($E73=Assumptions!$E$5,"Do not contact",IF($E73&lt;&gt;Assumptions!$E$3,"Check approval",IF(OR($F73="",$F73=Assumptions!$G$6),"Choose channel",IF($M73="","Choose status",IF($M73=Assumptions!$F$5,IF($N73="","Add sent date","Complete"),IF($M73=Assumptions!$F$6,"Complete",IF(AND($M73=Assumptions!$F$4,$I73&lt;&gt;"",$I73&lt;Assumptions!$B$3),"Past planned date",IF(AND($M73=Assumptions!$F$3,$I73&gt;=Assumptions!$B$3,$I73&lt;=Assumptions!$B$3+Assumptions!$B$5),"Plan soon",IF(AND($L73&lt;&gt;"",$L73&gt;Assumptions!$B$7),"Check cost","Ready"))))))))))))</f>
        <v/>
      </c>
    </row>
    <row r="74" ht="30" customHeight="1">
      <c r="A74" s="17" t="n"/>
      <c r="B74" s="18" t="n"/>
      <c r="C74" s="18" t="n"/>
      <c r="D74" s="19" t="n"/>
      <c r="E74" s="17" t="n"/>
      <c r="F74" s="17" t="n"/>
      <c r="G74" s="20" t="n"/>
      <c r="H74" s="21">
        <f>IF(OR($D74="",Assumptions!$B$4=""),"",IFERROR(DATE(Assumptions!$B$4,MONTH($D74),MIN(DAY($D74),DAY(DATE(Assumptions!$B$4,MONTH($D74)+1,0)))),""))</f>
        <v/>
      </c>
      <c r="I74" s="21">
        <f>IF(OR($H74="",AND($G74="",Assumptions!$B$6="")),"",IFERROR($H74-IF($G74="",Assumptions!$B$6,$G74),""))</f>
        <v/>
      </c>
      <c r="J74" s="22" t="n"/>
      <c r="K74" s="17" t="n"/>
      <c r="L74" s="32" t="n"/>
      <c r="M74" s="17" t="n"/>
      <c r="N74" s="19" t="n"/>
      <c r="O74" s="12">
        <f>IF($A74="","",IF(OR($B74="",$C74="",$D74=""),"Complete record",IF(OR($H74="",$I74=""),"Check settings",IF($E74=Assumptions!$E$5,"Do not contact",IF($E74&lt;&gt;Assumptions!$E$3,"Check approval",IF(OR($F74="",$F74=Assumptions!$G$6),"Choose channel",IF($M74="","Choose status",IF($M74=Assumptions!$F$5,IF($N74="","Add sent date","Complete"),IF($M74=Assumptions!$F$6,"Complete",IF(AND($M74=Assumptions!$F$4,$I74&lt;&gt;"",$I74&lt;Assumptions!$B$3),"Past planned date",IF(AND($M74=Assumptions!$F$3,$I74&gt;=Assumptions!$B$3,$I74&lt;=Assumptions!$B$3+Assumptions!$B$5),"Plan soon",IF(AND($L74&lt;&gt;"",$L74&gt;Assumptions!$B$7),"Check cost","Ready"))))))))))))</f>
        <v/>
      </c>
    </row>
    <row r="75" ht="30" customHeight="1">
      <c r="A75" s="17" t="n"/>
      <c r="B75" s="18" t="n"/>
      <c r="C75" s="18" t="n"/>
      <c r="D75" s="19" t="n"/>
      <c r="E75" s="17" t="n"/>
      <c r="F75" s="17" t="n"/>
      <c r="G75" s="20" t="n"/>
      <c r="H75" s="3">
        <f>IF(OR($D75="",Assumptions!$B$4=""),"",IFERROR(DATE(Assumptions!$B$4,MONTH($D75),MIN(DAY($D75),DAY(DATE(Assumptions!$B$4,MONTH($D75)+1,0)))),""))</f>
        <v/>
      </c>
      <c r="I75" s="3">
        <f>IF(OR($H75="",AND($G75="",Assumptions!$B$6="")),"",IFERROR($H75-IF($G75="",Assumptions!$B$6,$G75),""))</f>
        <v/>
      </c>
      <c r="J75" s="22" t="n"/>
      <c r="K75" s="17" t="n"/>
      <c r="L75" s="32" t="n"/>
      <c r="M75" s="17" t="n"/>
      <c r="N75" s="19" t="n"/>
      <c r="O75" s="9">
        <f>IF($A75="","",IF(OR($B75="",$C75="",$D75=""),"Complete record",IF(OR($H75="",$I75=""),"Check settings",IF($E75=Assumptions!$E$5,"Do not contact",IF($E75&lt;&gt;Assumptions!$E$3,"Check approval",IF(OR($F75="",$F75=Assumptions!$G$6),"Choose channel",IF($M75="","Choose status",IF($M75=Assumptions!$F$5,IF($N75="","Add sent date","Complete"),IF($M75=Assumptions!$F$6,"Complete",IF(AND($M75=Assumptions!$F$4,$I75&lt;&gt;"",$I75&lt;Assumptions!$B$3),"Past planned date",IF(AND($M75=Assumptions!$F$3,$I75&gt;=Assumptions!$B$3,$I75&lt;=Assumptions!$B$3+Assumptions!$B$5),"Plan soon",IF(AND($L75&lt;&gt;"",$L75&gt;Assumptions!$B$7),"Check cost","Ready"))))))))))))</f>
        <v/>
      </c>
    </row>
    <row r="76" ht="30" customHeight="1">
      <c r="A76" s="17" t="n"/>
      <c r="B76" s="18" t="n"/>
      <c r="C76" s="18" t="n"/>
      <c r="D76" s="19" t="n"/>
      <c r="E76" s="17" t="n"/>
      <c r="F76" s="17" t="n"/>
      <c r="G76" s="20" t="n"/>
      <c r="H76" s="21">
        <f>IF(OR($D76="",Assumptions!$B$4=""),"",IFERROR(DATE(Assumptions!$B$4,MONTH($D76),MIN(DAY($D76),DAY(DATE(Assumptions!$B$4,MONTH($D76)+1,0)))),""))</f>
        <v/>
      </c>
      <c r="I76" s="21">
        <f>IF(OR($H76="",AND($G76="",Assumptions!$B$6="")),"",IFERROR($H76-IF($G76="",Assumptions!$B$6,$G76),""))</f>
        <v/>
      </c>
      <c r="J76" s="22" t="n"/>
      <c r="K76" s="17" t="n"/>
      <c r="L76" s="32" t="n"/>
      <c r="M76" s="17" t="n"/>
      <c r="N76" s="19" t="n"/>
      <c r="O76" s="12">
        <f>IF($A76="","",IF(OR($B76="",$C76="",$D76=""),"Complete record",IF(OR($H76="",$I76=""),"Check settings",IF($E76=Assumptions!$E$5,"Do not contact",IF($E76&lt;&gt;Assumptions!$E$3,"Check approval",IF(OR($F76="",$F76=Assumptions!$G$6),"Choose channel",IF($M76="","Choose status",IF($M76=Assumptions!$F$5,IF($N76="","Add sent date","Complete"),IF($M76=Assumptions!$F$6,"Complete",IF(AND($M76=Assumptions!$F$4,$I76&lt;&gt;"",$I76&lt;Assumptions!$B$3),"Past planned date",IF(AND($M76=Assumptions!$F$3,$I76&gt;=Assumptions!$B$3,$I76&lt;=Assumptions!$B$3+Assumptions!$B$5),"Plan soon",IF(AND($L76&lt;&gt;"",$L76&gt;Assumptions!$B$7),"Check cost","Ready"))))))))))))</f>
        <v/>
      </c>
    </row>
    <row r="77" ht="30" customHeight="1">
      <c r="A77" s="17" t="n"/>
      <c r="B77" s="18" t="n"/>
      <c r="C77" s="18" t="n"/>
      <c r="D77" s="19" t="n"/>
      <c r="E77" s="17" t="n"/>
      <c r="F77" s="17" t="n"/>
      <c r="G77" s="20" t="n"/>
      <c r="H77" s="3">
        <f>IF(OR($D77="",Assumptions!$B$4=""),"",IFERROR(DATE(Assumptions!$B$4,MONTH($D77),MIN(DAY($D77),DAY(DATE(Assumptions!$B$4,MONTH($D77)+1,0)))),""))</f>
        <v/>
      </c>
      <c r="I77" s="3">
        <f>IF(OR($H77="",AND($G77="",Assumptions!$B$6="")),"",IFERROR($H77-IF($G77="",Assumptions!$B$6,$G77),""))</f>
        <v/>
      </c>
      <c r="J77" s="22" t="n"/>
      <c r="K77" s="17" t="n"/>
      <c r="L77" s="32" t="n"/>
      <c r="M77" s="17" t="n"/>
      <c r="N77" s="19" t="n"/>
      <c r="O77" s="9">
        <f>IF($A77="","",IF(OR($B77="",$C77="",$D77=""),"Complete record",IF(OR($H77="",$I77=""),"Check settings",IF($E77=Assumptions!$E$5,"Do not contact",IF($E77&lt;&gt;Assumptions!$E$3,"Check approval",IF(OR($F77="",$F77=Assumptions!$G$6),"Choose channel",IF($M77="","Choose status",IF($M77=Assumptions!$F$5,IF($N77="","Add sent date","Complete"),IF($M77=Assumptions!$F$6,"Complete",IF(AND($M77=Assumptions!$F$4,$I77&lt;&gt;"",$I77&lt;Assumptions!$B$3),"Past planned date",IF(AND($M77=Assumptions!$F$3,$I77&gt;=Assumptions!$B$3,$I77&lt;=Assumptions!$B$3+Assumptions!$B$5),"Plan soon",IF(AND($L77&lt;&gt;"",$L77&gt;Assumptions!$B$7),"Check cost","Ready"))))))))))))</f>
        <v/>
      </c>
    </row>
    <row r="78" ht="30" customHeight="1">
      <c r="A78" s="17" t="n"/>
      <c r="B78" s="18" t="n"/>
      <c r="C78" s="18" t="n"/>
      <c r="D78" s="19" t="n"/>
      <c r="E78" s="17" t="n"/>
      <c r="F78" s="17" t="n"/>
      <c r="G78" s="20" t="n"/>
      <c r="H78" s="21">
        <f>IF(OR($D78="",Assumptions!$B$4=""),"",IFERROR(DATE(Assumptions!$B$4,MONTH($D78),MIN(DAY($D78),DAY(DATE(Assumptions!$B$4,MONTH($D78)+1,0)))),""))</f>
        <v/>
      </c>
      <c r="I78" s="21">
        <f>IF(OR($H78="",AND($G78="",Assumptions!$B$6="")),"",IFERROR($H78-IF($G78="",Assumptions!$B$6,$G78),""))</f>
        <v/>
      </c>
      <c r="J78" s="22" t="n"/>
      <c r="K78" s="17" t="n"/>
      <c r="L78" s="32" t="n"/>
      <c r="M78" s="17" t="n"/>
      <c r="N78" s="19" t="n"/>
      <c r="O78" s="12">
        <f>IF($A78="","",IF(OR($B78="",$C78="",$D78=""),"Complete record",IF(OR($H78="",$I78=""),"Check settings",IF($E78=Assumptions!$E$5,"Do not contact",IF($E78&lt;&gt;Assumptions!$E$3,"Check approval",IF(OR($F78="",$F78=Assumptions!$G$6),"Choose channel",IF($M78="","Choose status",IF($M78=Assumptions!$F$5,IF($N78="","Add sent date","Complete"),IF($M78=Assumptions!$F$6,"Complete",IF(AND($M78=Assumptions!$F$4,$I78&lt;&gt;"",$I78&lt;Assumptions!$B$3),"Past planned date",IF(AND($M78=Assumptions!$F$3,$I78&gt;=Assumptions!$B$3,$I78&lt;=Assumptions!$B$3+Assumptions!$B$5),"Plan soon",IF(AND($L78&lt;&gt;"",$L78&gt;Assumptions!$B$7),"Check cost","Ready"))))))))))))</f>
        <v/>
      </c>
    </row>
    <row r="79" ht="30" customHeight="1">
      <c r="A79" s="17" t="n"/>
      <c r="B79" s="18" t="n"/>
      <c r="C79" s="18" t="n"/>
      <c r="D79" s="19" t="n"/>
      <c r="E79" s="17" t="n"/>
      <c r="F79" s="17" t="n"/>
      <c r="G79" s="20" t="n"/>
      <c r="H79" s="3">
        <f>IF(OR($D79="",Assumptions!$B$4=""),"",IFERROR(DATE(Assumptions!$B$4,MONTH($D79),MIN(DAY($D79),DAY(DATE(Assumptions!$B$4,MONTH($D79)+1,0)))),""))</f>
        <v/>
      </c>
      <c r="I79" s="3">
        <f>IF(OR($H79="",AND($G79="",Assumptions!$B$6="")),"",IFERROR($H79-IF($G79="",Assumptions!$B$6,$G79),""))</f>
        <v/>
      </c>
      <c r="J79" s="22" t="n"/>
      <c r="K79" s="17" t="n"/>
      <c r="L79" s="32" t="n"/>
      <c r="M79" s="17" t="n"/>
      <c r="N79" s="19" t="n"/>
      <c r="O79" s="9">
        <f>IF($A79="","",IF(OR($B79="",$C79="",$D79=""),"Complete record",IF(OR($H79="",$I79=""),"Check settings",IF($E79=Assumptions!$E$5,"Do not contact",IF($E79&lt;&gt;Assumptions!$E$3,"Check approval",IF(OR($F79="",$F79=Assumptions!$G$6),"Choose channel",IF($M79="","Choose status",IF($M79=Assumptions!$F$5,IF($N79="","Add sent date","Complete"),IF($M79=Assumptions!$F$6,"Complete",IF(AND($M79=Assumptions!$F$4,$I79&lt;&gt;"",$I79&lt;Assumptions!$B$3),"Past planned date",IF(AND($M79=Assumptions!$F$3,$I79&gt;=Assumptions!$B$3,$I79&lt;=Assumptions!$B$3+Assumptions!$B$5),"Plan soon",IF(AND($L79&lt;&gt;"",$L79&gt;Assumptions!$B$7),"Check cost","Ready"))))))))))))</f>
        <v/>
      </c>
    </row>
    <row r="80" ht="30" customHeight="1">
      <c r="A80" s="17" t="n"/>
      <c r="B80" s="18" t="n"/>
      <c r="C80" s="18" t="n"/>
      <c r="D80" s="19" t="n"/>
      <c r="E80" s="17" t="n"/>
      <c r="F80" s="17" t="n"/>
      <c r="G80" s="20" t="n"/>
      <c r="H80" s="21">
        <f>IF(OR($D80="",Assumptions!$B$4=""),"",IFERROR(DATE(Assumptions!$B$4,MONTH($D80),MIN(DAY($D80),DAY(DATE(Assumptions!$B$4,MONTH($D80)+1,0)))),""))</f>
        <v/>
      </c>
      <c r="I80" s="21">
        <f>IF(OR($H80="",AND($G80="",Assumptions!$B$6="")),"",IFERROR($H80-IF($G80="",Assumptions!$B$6,$G80),""))</f>
        <v/>
      </c>
      <c r="J80" s="22" t="n"/>
      <c r="K80" s="17" t="n"/>
      <c r="L80" s="32" t="n"/>
      <c r="M80" s="17" t="n"/>
      <c r="N80" s="19" t="n"/>
      <c r="O80" s="12">
        <f>IF($A80="","",IF(OR($B80="",$C80="",$D80=""),"Complete record",IF(OR($H80="",$I80=""),"Check settings",IF($E80=Assumptions!$E$5,"Do not contact",IF($E80&lt;&gt;Assumptions!$E$3,"Check approval",IF(OR($F80="",$F80=Assumptions!$G$6),"Choose channel",IF($M80="","Choose status",IF($M80=Assumptions!$F$5,IF($N80="","Add sent date","Complete"),IF($M80=Assumptions!$F$6,"Complete",IF(AND($M80=Assumptions!$F$4,$I80&lt;&gt;"",$I80&lt;Assumptions!$B$3),"Past planned date",IF(AND($M80=Assumptions!$F$3,$I80&gt;=Assumptions!$B$3,$I80&lt;=Assumptions!$B$3+Assumptions!$B$5),"Plan soon",IF(AND($L80&lt;&gt;"",$L80&gt;Assumptions!$B$7),"Check cost","Ready"))))))))))))</f>
        <v/>
      </c>
    </row>
    <row r="81" ht="30" customHeight="1">
      <c r="A81" s="17" t="n"/>
      <c r="B81" s="18" t="n"/>
      <c r="C81" s="18" t="n"/>
      <c r="D81" s="19" t="n"/>
      <c r="E81" s="17" t="n"/>
      <c r="F81" s="17" t="n"/>
      <c r="G81" s="20" t="n"/>
      <c r="H81" s="3">
        <f>IF(OR($D81="",Assumptions!$B$4=""),"",IFERROR(DATE(Assumptions!$B$4,MONTH($D81),MIN(DAY($D81),DAY(DATE(Assumptions!$B$4,MONTH($D81)+1,0)))),""))</f>
        <v/>
      </c>
      <c r="I81" s="3">
        <f>IF(OR($H81="",AND($G81="",Assumptions!$B$6="")),"",IFERROR($H81-IF($G81="",Assumptions!$B$6,$G81),""))</f>
        <v/>
      </c>
      <c r="J81" s="22" t="n"/>
      <c r="K81" s="17" t="n"/>
      <c r="L81" s="32" t="n"/>
      <c r="M81" s="17" t="n"/>
      <c r="N81" s="19" t="n"/>
      <c r="O81" s="9">
        <f>IF($A81="","",IF(OR($B81="",$C81="",$D81=""),"Complete record",IF(OR($H81="",$I81=""),"Check settings",IF($E81=Assumptions!$E$5,"Do not contact",IF($E81&lt;&gt;Assumptions!$E$3,"Check approval",IF(OR($F81="",$F81=Assumptions!$G$6),"Choose channel",IF($M81="","Choose status",IF($M81=Assumptions!$F$5,IF($N81="","Add sent date","Complete"),IF($M81=Assumptions!$F$6,"Complete",IF(AND($M81=Assumptions!$F$4,$I81&lt;&gt;"",$I81&lt;Assumptions!$B$3),"Past planned date",IF(AND($M81=Assumptions!$F$3,$I81&gt;=Assumptions!$B$3,$I81&lt;=Assumptions!$B$3+Assumptions!$B$5),"Plan soon",IF(AND($L81&lt;&gt;"",$L81&gt;Assumptions!$B$7),"Check cost","Ready"))))))))))))</f>
        <v/>
      </c>
    </row>
    <row r="82" ht="30" customHeight="1">
      <c r="A82" s="17" t="n"/>
      <c r="B82" s="18" t="n"/>
      <c r="C82" s="18" t="n"/>
      <c r="D82" s="19" t="n"/>
      <c r="E82" s="17" t="n"/>
      <c r="F82" s="17" t="n"/>
      <c r="G82" s="20" t="n"/>
      <c r="H82" s="21">
        <f>IF(OR($D82="",Assumptions!$B$4=""),"",IFERROR(DATE(Assumptions!$B$4,MONTH($D82),MIN(DAY($D82),DAY(DATE(Assumptions!$B$4,MONTH($D82)+1,0)))),""))</f>
        <v/>
      </c>
      <c r="I82" s="21">
        <f>IF(OR($H82="",AND($G82="",Assumptions!$B$6="")),"",IFERROR($H82-IF($G82="",Assumptions!$B$6,$G82),""))</f>
        <v/>
      </c>
      <c r="J82" s="22" t="n"/>
      <c r="K82" s="17" t="n"/>
      <c r="L82" s="32" t="n"/>
      <c r="M82" s="17" t="n"/>
      <c r="N82" s="19" t="n"/>
      <c r="O82" s="12">
        <f>IF($A82="","",IF(OR($B82="",$C82="",$D82=""),"Complete record",IF(OR($H82="",$I82=""),"Check settings",IF($E82=Assumptions!$E$5,"Do not contact",IF($E82&lt;&gt;Assumptions!$E$3,"Check approval",IF(OR($F82="",$F82=Assumptions!$G$6),"Choose channel",IF($M82="","Choose status",IF($M82=Assumptions!$F$5,IF($N82="","Add sent date","Complete"),IF($M82=Assumptions!$F$6,"Complete",IF(AND($M82=Assumptions!$F$4,$I82&lt;&gt;"",$I82&lt;Assumptions!$B$3),"Past planned date",IF(AND($M82=Assumptions!$F$3,$I82&gt;=Assumptions!$B$3,$I82&lt;=Assumptions!$B$3+Assumptions!$B$5),"Plan soon",IF(AND($L82&lt;&gt;"",$L82&gt;Assumptions!$B$7),"Check cost","Ready"))))))))))))</f>
        <v/>
      </c>
    </row>
    <row r="83" ht="30" customHeight="1">
      <c r="A83" s="17" t="n"/>
      <c r="B83" s="18" t="n"/>
      <c r="C83" s="18" t="n"/>
      <c r="D83" s="19" t="n"/>
      <c r="E83" s="17" t="n"/>
      <c r="F83" s="17" t="n"/>
      <c r="G83" s="20" t="n"/>
      <c r="H83" s="3">
        <f>IF(OR($D83="",Assumptions!$B$4=""),"",IFERROR(DATE(Assumptions!$B$4,MONTH($D83),MIN(DAY($D83),DAY(DATE(Assumptions!$B$4,MONTH($D83)+1,0)))),""))</f>
        <v/>
      </c>
      <c r="I83" s="3">
        <f>IF(OR($H83="",AND($G83="",Assumptions!$B$6="")),"",IFERROR($H83-IF($G83="",Assumptions!$B$6,$G83),""))</f>
        <v/>
      </c>
      <c r="J83" s="22" t="n"/>
      <c r="K83" s="17" t="n"/>
      <c r="L83" s="32" t="n"/>
      <c r="M83" s="17" t="n"/>
      <c r="N83" s="19" t="n"/>
      <c r="O83" s="9">
        <f>IF($A83="","",IF(OR($B83="",$C83="",$D83=""),"Complete record",IF(OR($H83="",$I83=""),"Check settings",IF($E83=Assumptions!$E$5,"Do not contact",IF($E83&lt;&gt;Assumptions!$E$3,"Check approval",IF(OR($F83="",$F83=Assumptions!$G$6),"Choose channel",IF($M83="","Choose status",IF($M83=Assumptions!$F$5,IF($N83="","Add sent date","Complete"),IF($M83=Assumptions!$F$6,"Complete",IF(AND($M83=Assumptions!$F$4,$I83&lt;&gt;"",$I83&lt;Assumptions!$B$3),"Past planned date",IF(AND($M83=Assumptions!$F$3,$I83&gt;=Assumptions!$B$3,$I83&lt;=Assumptions!$B$3+Assumptions!$B$5),"Plan soon",IF(AND($L83&lt;&gt;"",$L83&gt;Assumptions!$B$7),"Check cost","Ready"))))))))))))</f>
        <v/>
      </c>
    </row>
    <row r="84" ht="30" customHeight="1">
      <c r="A84" s="17" t="n"/>
      <c r="B84" s="18" t="n"/>
      <c r="C84" s="18" t="n"/>
      <c r="D84" s="19" t="n"/>
      <c r="E84" s="17" t="n"/>
      <c r="F84" s="17" t="n"/>
      <c r="G84" s="20" t="n"/>
      <c r="H84" s="21">
        <f>IF(OR($D84="",Assumptions!$B$4=""),"",IFERROR(DATE(Assumptions!$B$4,MONTH($D84),MIN(DAY($D84),DAY(DATE(Assumptions!$B$4,MONTH($D84)+1,0)))),""))</f>
        <v/>
      </c>
      <c r="I84" s="21">
        <f>IF(OR($H84="",AND($G84="",Assumptions!$B$6="")),"",IFERROR($H84-IF($G84="",Assumptions!$B$6,$G84),""))</f>
        <v/>
      </c>
      <c r="J84" s="22" t="n"/>
      <c r="K84" s="17" t="n"/>
      <c r="L84" s="32" t="n"/>
      <c r="M84" s="17" t="n"/>
      <c r="N84" s="19" t="n"/>
      <c r="O84" s="12">
        <f>IF($A84="","",IF(OR($B84="",$C84="",$D84=""),"Complete record",IF(OR($H84="",$I84=""),"Check settings",IF($E84=Assumptions!$E$5,"Do not contact",IF($E84&lt;&gt;Assumptions!$E$3,"Check approval",IF(OR($F84="",$F84=Assumptions!$G$6),"Choose channel",IF($M84="","Choose status",IF($M84=Assumptions!$F$5,IF($N84="","Add sent date","Complete"),IF($M84=Assumptions!$F$6,"Complete",IF(AND($M84=Assumptions!$F$4,$I84&lt;&gt;"",$I84&lt;Assumptions!$B$3),"Past planned date",IF(AND($M84=Assumptions!$F$3,$I84&gt;=Assumptions!$B$3,$I84&lt;=Assumptions!$B$3+Assumptions!$B$5),"Plan soon",IF(AND($L84&lt;&gt;"",$L84&gt;Assumptions!$B$7),"Check cost","Ready"))))))))))))</f>
        <v/>
      </c>
    </row>
    <row r="85" ht="30" customHeight="1">
      <c r="A85" s="17" t="n"/>
      <c r="B85" s="18" t="n"/>
      <c r="C85" s="18" t="n"/>
      <c r="D85" s="19" t="n"/>
      <c r="E85" s="17" t="n"/>
      <c r="F85" s="17" t="n"/>
      <c r="G85" s="20" t="n"/>
      <c r="H85" s="3">
        <f>IF(OR($D85="",Assumptions!$B$4=""),"",IFERROR(DATE(Assumptions!$B$4,MONTH($D85),MIN(DAY($D85),DAY(DATE(Assumptions!$B$4,MONTH($D85)+1,0)))),""))</f>
        <v/>
      </c>
      <c r="I85" s="3">
        <f>IF(OR($H85="",AND($G85="",Assumptions!$B$6="")),"",IFERROR($H85-IF($G85="",Assumptions!$B$6,$G85),""))</f>
        <v/>
      </c>
      <c r="J85" s="22" t="n"/>
      <c r="K85" s="17" t="n"/>
      <c r="L85" s="32" t="n"/>
      <c r="M85" s="17" t="n"/>
      <c r="N85" s="19" t="n"/>
      <c r="O85" s="9">
        <f>IF($A85="","",IF(OR($B85="",$C85="",$D85=""),"Complete record",IF(OR($H85="",$I85=""),"Check settings",IF($E85=Assumptions!$E$5,"Do not contact",IF($E85&lt;&gt;Assumptions!$E$3,"Check approval",IF(OR($F85="",$F85=Assumptions!$G$6),"Choose channel",IF($M85="","Choose status",IF($M85=Assumptions!$F$5,IF($N85="","Add sent date","Complete"),IF($M85=Assumptions!$F$6,"Complete",IF(AND($M85=Assumptions!$F$4,$I85&lt;&gt;"",$I85&lt;Assumptions!$B$3),"Past planned date",IF(AND($M85=Assumptions!$F$3,$I85&gt;=Assumptions!$B$3,$I85&lt;=Assumptions!$B$3+Assumptions!$B$5),"Plan soon",IF(AND($L85&lt;&gt;"",$L85&gt;Assumptions!$B$7),"Check cost","Ready"))))))))))))</f>
        <v/>
      </c>
    </row>
    <row r="86" ht="30" customHeight="1">
      <c r="A86" s="17" t="n"/>
      <c r="B86" s="18" t="n"/>
      <c r="C86" s="18" t="n"/>
      <c r="D86" s="19" t="n"/>
      <c r="E86" s="17" t="n"/>
      <c r="F86" s="17" t="n"/>
      <c r="G86" s="20" t="n"/>
      <c r="H86" s="21">
        <f>IF(OR($D86="",Assumptions!$B$4=""),"",IFERROR(DATE(Assumptions!$B$4,MONTH($D86),MIN(DAY($D86),DAY(DATE(Assumptions!$B$4,MONTH($D86)+1,0)))),""))</f>
        <v/>
      </c>
      <c r="I86" s="21">
        <f>IF(OR($H86="",AND($G86="",Assumptions!$B$6="")),"",IFERROR($H86-IF($G86="",Assumptions!$B$6,$G86),""))</f>
        <v/>
      </c>
      <c r="J86" s="22" t="n"/>
      <c r="K86" s="17" t="n"/>
      <c r="L86" s="32" t="n"/>
      <c r="M86" s="17" t="n"/>
      <c r="N86" s="19" t="n"/>
      <c r="O86" s="12">
        <f>IF($A86="","",IF(OR($B86="",$C86="",$D86=""),"Complete record",IF(OR($H86="",$I86=""),"Check settings",IF($E86=Assumptions!$E$5,"Do not contact",IF($E86&lt;&gt;Assumptions!$E$3,"Check approval",IF(OR($F86="",$F86=Assumptions!$G$6),"Choose channel",IF($M86="","Choose status",IF($M86=Assumptions!$F$5,IF($N86="","Add sent date","Complete"),IF($M86=Assumptions!$F$6,"Complete",IF(AND($M86=Assumptions!$F$4,$I86&lt;&gt;"",$I86&lt;Assumptions!$B$3),"Past planned date",IF(AND($M86=Assumptions!$F$3,$I86&gt;=Assumptions!$B$3,$I86&lt;=Assumptions!$B$3+Assumptions!$B$5),"Plan soon",IF(AND($L86&lt;&gt;"",$L86&gt;Assumptions!$B$7),"Check cost","Ready"))))))))))))</f>
        <v/>
      </c>
    </row>
    <row r="87" ht="30" customHeight="1">
      <c r="A87" s="17" t="n"/>
      <c r="B87" s="18" t="n"/>
      <c r="C87" s="18" t="n"/>
      <c r="D87" s="19" t="n"/>
      <c r="E87" s="17" t="n"/>
      <c r="F87" s="17" t="n"/>
      <c r="G87" s="20" t="n"/>
      <c r="H87" s="3">
        <f>IF(OR($D87="",Assumptions!$B$4=""),"",IFERROR(DATE(Assumptions!$B$4,MONTH($D87),MIN(DAY($D87),DAY(DATE(Assumptions!$B$4,MONTH($D87)+1,0)))),""))</f>
        <v/>
      </c>
      <c r="I87" s="3">
        <f>IF(OR($H87="",AND($G87="",Assumptions!$B$6="")),"",IFERROR($H87-IF($G87="",Assumptions!$B$6,$G87),""))</f>
        <v/>
      </c>
      <c r="J87" s="22" t="n"/>
      <c r="K87" s="17" t="n"/>
      <c r="L87" s="32" t="n"/>
      <c r="M87" s="17" t="n"/>
      <c r="N87" s="19" t="n"/>
      <c r="O87" s="9">
        <f>IF($A87="","",IF(OR($B87="",$C87="",$D87=""),"Complete record",IF(OR($H87="",$I87=""),"Check settings",IF($E87=Assumptions!$E$5,"Do not contact",IF($E87&lt;&gt;Assumptions!$E$3,"Check approval",IF(OR($F87="",$F87=Assumptions!$G$6),"Choose channel",IF($M87="","Choose status",IF($M87=Assumptions!$F$5,IF($N87="","Add sent date","Complete"),IF($M87=Assumptions!$F$6,"Complete",IF(AND($M87=Assumptions!$F$4,$I87&lt;&gt;"",$I87&lt;Assumptions!$B$3),"Past planned date",IF(AND($M87=Assumptions!$F$3,$I87&gt;=Assumptions!$B$3,$I87&lt;=Assumptions!$B$3+Assumptions!$B$5),"Plan soon",IF(AND($L87&lt;&gt;"",$L87&gt;Assumptions!$B$7),"Check cost","Ready"))))))))))))</f>
        <v/>
      </c>
    </row>
    <row r="88" ht="30" customHeight="1">
      <c r="A88" s="17" t="n"/>
      <c r="B88" s="18" t="n"/>
      <c r="C88" s="18" t="n"/>
      <c r="D88" s="19" t="n"/>
      <c r="E88" s="17" t="n"/>
      <c r="F88" s="17" t="n"/>
      <c r="G88" s="20" t="n"/>
      <c r="H88" s="21">
        <f>IF(OR($D88="",Assumptions!$B$4=""),"",IFERROR(DATE(Assumptions!$B$4,MONTH($D88),MIN(DAY($D88),DAY(DATE(Assumptions!$B$4,MONTH($D88)+1,0)))),""))</f>
        <v/>
      </c>
      <c r="I88" s="21">
        <f>IF(OR($H88="",AND($G88="",Assumptions!$B$6="")),"",IFERROR($H88-IF($G88="",Assumptions!$B$6,$G88),""))</f>
        <v/>
      </c>
      <c r="J88" s="22" t="n"/>
      <c r="K88" s="17" t="n"/>
      <c r="L88" s="32" t="n"/>
      <c r="M88" s="17" t="n"/>
      <c r="N88" s="19" t="n"/>
      <c r="O88" s="12">
        <f>IF($A88="","",IF(OR($B88="",$C88="",$D88=""),"Complete record",IF(OR($H88="",$I88=""),"Check settings",IF($E88=Assumptions!$E$5,"Do not contact",IF($E88&lt;&gt;Assumptions!$E$3,"Check approval",IF(OR($F88="",$F88=Assumptions!$G$6),"Choose channel",IF($M88="","Choose status",IF($M88=Assumptions!$F$5,IF($N88="","Add sent date","Complete"),IF($M88=Assumptions!$F$6,"Complete",IF(AND($M88=Assumptions!$F$4,$I88&lt;&gt;"",$I88&lt;Assumptions!$B$3),"Past planned date",IF(AND($M88=Assumptions!$F$3,$I88&gt;=Assumptions!$B$3,$I88&lt;=Assumptions!$B$3+Assumptions!$B$5),"Plan soon",IF(AND($L88&lt;&gt;"",$L88&gt;Assumptions!$B$7),"Check cost","Ready"))))))))))))</f>
        <v/>
      </c>
    </row>
    <row r="89" ht="30" customHeight="1">
      <c r="A89" s="17" t="n"/>
      <c r="B89" s="18" t="n"/>
      <c r="C89" s="18" t="n"/>
      <c r="D89" s="19" t="n"/>
      <c r="E89" s="17" t="n"/>
      <c r="F89" s="17" t="n"/>
      <c r="G89" s="20" t="n"/>
      <c r="H89" s="3">
        <f>IF(OR($D89="",Assumptions!$B$4=""),"",IFERROR(DATE(Assumptions!$B$4,MONTH($D89),MIN(DAY($D89),DAY(DATE(Assumptions!$B$4,MONTH($D89)+1,0)))),""))</f>
        <v/>
      </c>
      <c r="I89" s="3">
        <f>IF(OR($H89="",AND($G89="",Assumptions!$B$6="")),"",IFERROR($H89-IF($G89="",Assumptions!$B$6,$G89),""))</f>
        <v/>
      </c>
      <c r="J89" s="22" t="n"/>
      <c r="K89" s="17" t="n"/>
      <c r="L89" s="32" t="n"/>
      <c r="M89" s="17" t="n"/>
      <c r="N89" s="19" t="n"/>
      <c r="O89" s="9">
        <f>IF($A89="","",IF(OR($B89="",$C89="",$D89=""),"Complete record",IF(OR($H89="",$I89=""),"Check settings",IF($E89=Assumptions!$E$5,"Do not contact",IF($E89&lt;&gt;Assumptions!$E$3,"Check approval",IF(OR($F89="",$F89=Assumptions!$G$6),"Choose channel",IF($M89="","Choose status",IF($M89=Assumptions!$F$5,IF($N89="","Add sent date","Complete"),IF($M89=Assumptions!$F$6,"Complete",IF(AND($M89=Assumptions!$F$4,$I89&lt;&gt;"",$I89&lt;Assumptions!$B$3),"Past planned date",IF(AND($M89=Assumptions!$F$3,$I89&gt;=Assumptions!$B$3,$I89&lt;=Assumptions!$B$3+Assumptions!$B$5),"Plan soon",IF(AND($L89&lt;&gt;"",$L89&gt;Assumptions!$B$7),"Check cost","Ready"))))))))))))</f>
        <v/>
      </c>
    </row>
    <row r="90" ht="30" customHeight="1">
      <c r="A90" s="17" t="n"/>
      <c r="B90" s="18" t="n"/>
      <c r="C90" s="18" t="n"/>
      <c r="D90" s="19" t="n"/>
      <c r="E90" s="17" t="n"/>
      <c r="F90" s="17" t="n"/>
      <c r="G90" s="20" t="n"/>
      <c r="H90" s="21">
        <f>IF(OR($D90="",Assumptions!$B$4=""),"",IFERROR(DATE(Assumptions!$B$4,MONTH($D90),MIN(DAY($D90),DAY(DATE(Assumptions!$B$4,MONTH($D90)+1,0)))),""))</f>
        <v/>
      </c>
      <c r="I90" s="21">
        <f>IF(OR($H90="",AND($G90="",Assumptions!$B$6="")),"",IFERROR($H90-IF($G90="",Assumptions!$B$6,$G90),""))</f>
        <v/>
      </c>
      <c r="J90" s="22" t="n"/>
      <c r="K90" s="17" t="n"/>
      <c r="L90" s="32" t="n"/>
      <c r="M90" s="17" t="n"/>
      <c r="N90" s="19" t="n"/>
      <c r="O90" s="12">
        <f>IF($A90="","",IF(OR($B90="",$C90="",$D90=""),"Complete record",IF(OR($H90="",$I90=""),"Check settings",IF($E90=Assumptions!$E$5,"Do not contact",IF($E90&lt;&gt;Assumptions!$E$3,"Check approval",IF(OR($F90="",$F90=Assumptions!$G$6),"Choose channel",IF($M90="","Choose status",IF($M90=Assumptions!$F$5,IF($N90="","Add sent date","Complete"),IF($M90=Assumptions!$F$6,"Complete",IF(AND($M90=Assumptions!$F$4,$I90&lt;&gt;"",$I90&lt;Assumptions!$B$3),"Past planned date",IF(AND($M90=Assumptions!$F$3,$I90&gt;=Assumptions!$B$3,$I90&lt;=Assumptions!$B$3+Assumptions!$B$5),"Plan soon",IF(AND($L90&lt;&gt;"",$L90&gt;Assumptions!$B$7),"Check cost","Ready"))))))))))))</f>
        <v/>
      </c>
    </row>
    <row r="91" ht="30" customHeight="1">
      <c r="A91" s="17" t="n"/>
      <c r="B91" s="18" t="n"/>
      <c r="C91" s="18" t="n"/>
      <c r="D91" s="19" t="n"/>
      <c r="E91" s="17" t="n"/>
      <c r="F91" s="17" t="n"/>
      <c r="G91" s="20" t="n"/>
      <c r="H91" s="3">
        <f>IF(OR($D91="",Assumptions!$B$4=""),"",IFERROR(DATE(Assumptions!$B$4,MONTH($D91),MIN(DAY($D91),DAY(DATE(Assumptions!$B$4,MONTH($D91)+1,0)))),""))</f>
        <v/>
      </c>
      <c r="I91" s="3">
        <f>IF(OR($H91="",AND($G91="",Assumptions!$B$6="")),"",IFERROR($H91-IF($G91="",Assumptions!$B$6,$G91),""))</f>
        <v/>
      </c>
      <c r="J91" s="22" t="n"/>
      <c r="K91" s="17" t="n"/>
      <c r="L91" s="32" t="n"/>
      <c r="M91" s="17" t="n"/>
      <c r="N91" s="19" t="n"/>
      <c r="O91" s="9">
        <f>IF($A91="","",IF(OR($B91="",$C91="",$D91=""),"Complete record",IF(OR($H91="",$I91=""),"Check settings",IF($E91=Assumptions!$E$5,"Do not contact",IF($E91&lt;&gt;Assumptions!$E$3,"Check approval",IF(OR($F91="",$F91=Assumptions!$G$6),"Choose channel",IF($M91="","Choose status",IF($M91=Assumptions!$F$5,IF($N91="","Add sent date","Complete"),IF($M91=Assumptions!$F$6,"Complete",IF(AND($M91=Assumptions!$F$4,$I91&lt;&gt;"",$I91&lt;Assumptions!$B$3),"Past planned date",IF(AND($M91=Assumptions!$F$3,$I91&gt;=Assumptions!$B$3,$I91&lt;=Assumptions!$B$3+Assumptions!$B$5),"Plan soon",IF(AND($L91&lt;&gt;"",$L91&gt;Assumptions!$B$7),"Check cost","Ready"))))))))))))</f>
        <v/>
      </c>
    </row>
    <row r="92" ht="30" customHeight="1">
      <c r="A92" s="17" t="n"/>
      <c r="B92" s="18" t="n"/>
      <c r="C92" s="18" t="n"/>
      <c r="D92" s="19" t="n"/>
      <c r="E92" s="17" t="n"/>
      <c r="F92" s="17" t="n"/>
      <c r="G92" s="20" t="n"/>
      <c r="H92" s="21">
        <f>IF(OR($D92="",Assumptions!$B$4=""),"",IFERROR(DATE(Assumptions!$B$4,MONTH($D92),MIN(DAY($D92),DAY(DATE(Assumptions!$B$4,MONTH($D92)+1,0)))),""))</f>
        <v/>
      </c>
      <c r="I92" s="21">
        <f>IF(OR($H92="",AND($G92="",Assumptions!$B$6="")),"",IFERROR($H92-IF($G92="",Assumptions!$B$6,$G92),""))</f>
        <v/>
      </c>
      <c r="J92" s="22" t="n"/>
      <c r="K92" s="17" t="n"/>
      <c r="L92" s="32" t="n"/>
      <c r="M92" s="17" t="n"/>
      <c r="N92" s="19" t="n"/>
      <c r="O92" s="12">
        <f>IF($A92="","",IF(OR($B92="",$C92="",$D92=""),"Complete record",IF(OR($H92="",$I92=""),"Check settings",IF($E92=Assumptions!$E$5,"Do not contact",IF($E92&lt;&gt;Assumptions!$E$3,"Check approval",IF(OR($F92="",$F92=Assumptions!$G$6),"Choose channel",IF($M92="","Choose status",IF($M92=Assumptions!$F$5,IF($N92="","Add sent date","Complete"),IF($M92=Assumptions!$F$6,"Complete",IF(AND($M92=Assumptions!$F$4,$I92&lt;&gt;"",$I92&lt;Assumptions!$B$3),"Past planned date",IF(AND($M92=Assumptions!$F$3,$I92&gt;=Assumptions!$B$3,$I92&lt;=Assumptions!$B$3+Assumptions!$B$5),"Plan soon",IF(AND($L92&lt;&gt;"",$L92&gt;Assumptions!$B$7),"Check cost","Ready"))))))))))))</f>
        <v/>
      </c>
    </row>
    <row r="93" ht="30" customHeight="1">
      <c r="A93" s="17" t="n"/>
      <c r="B93" s="18" t="n"/>
      <c r="C93" s="18" t="n"/>
      <c r="D93" s="19" t="n"/>
      <c r="E93" s="17" t="n"/>
      <c r="F93" s="17" t="n"/>
      <c r="G93" s="20" t="n"/>
      <c r="H93" s="3">
        <f>IF(OR($D93="",Assumptions!$B$4=""),"",IFERROR(DATE(Assumptions!$B$4,MONTH($D93),MIN(DAY($D93),DAY(DATE(Assumptions!$B$4,MONTH($D93)+1,0)))),""))</f>
        <v/>
      </c>
      <c r="I93" s="3">
        <f>IF(OR($H93="",AND($G93="",Assumptions!$B$6="")),"",IFERROR($H93-IF($G93="",Assumptions!$B$6,$G93),""))</f>
        <v/>
      </c>
      <c r="J93" s="22" t="n"/>
      <c r="K93" s="17" t="n"/>
      <c r="L93" s="32" t="n"/>
      <c r="M93" s="17" t="n"/>
      <c r="N93" s="19" t="n"/>
      <c r="O93" s="9">
        <f>IF($A93="","",IF(OR($B93="",$C93="",$D93=""),"Complete record",IF(OR($H93="",$I93=""),"Check settings",IF($E93=Assumptions!$E$5,"Do not contact",IF($E93&lt;&gt;Assumptions!$E$3,"Check approval",IF(OR($F93="",$F93=Assumptions!$G$6),"Choose channel",IF($M93="","Choose status",IF($M93=Assumptions!$F$5,IF($N93="","Add sent date","Complete"),IF($M93=Assumptions!$F$6,"Complete",IF(AND($M93=Assumptions!$F$4,$I93&lt;&gt;"",$I93&lt;Assumptions!$B$3),"Past planned date",IF(AND($M93=Assumptions!$F$3,$I93&gt;=Assumptions!$B$3,$I93&lt;=Assumptions!$B$3+Assumptions!$B$5),"Plan soon",IF(AND($L93&lt;&gt;"",$L93&gt;Assumptions!$B$7),"Check cost","Ready"))))))))))))</f>
        <v/>
      </c>
    </row>
    <row r="94" ht="30" customHeight="1">
      <c r="A94" s="17" t="n"/>
      <c r="B94" s="18" t="n"/>
      <c r="C94" s="18" t="n"/>
      <c r="D94" s="19" t="n"/>
      <c r="E94" s="17" t="n"/>
      <c r="F94" s="17" t="n"/>
      <c r="G94" s="20" t="n"/>
      <c r="H94" s="21">
        <f>IF(OR($D94="",Assumptions!$B$4=""),"",IFERROR(DATE(Assumptions!$B$4,MONTH($D94),MIN(DAY($D94),DAY(DATE(Assumptions!$B$4,MONTH($D94)+1,0)))),""))</f>
        <v/>
      </c>
      <c r="I94" s="21">
        <f>IF(OR($H94="",AND($G94="",Assumptions!$B$6="")),"",IFERROR($H94-IF($G94="",Assumptions!$B$6,$G94),""))</f>
        <v/>
      </c>
      <c r="J94" s="22" t="n"/>
      <c r="K94" s="17" t="n"/>
      <c r="L94" s="32" t="n"/>
      <c r="M94" s="17" t="n"/>
      <c r="N94" s="19" t="n"/>
      <c r="O94" s="12">
        <f>IF($A94="","",IF(OR($B94="",$C94="",$D94=""),"Complete record",IF(OR($H94="",$I94=""),"Check settings",IF($E94=Assumptions!$E$5,"Do not contact",IF($E94&lt;&gt;Assumptions!$E$3,"Check approval",IF(OR($F94="",$F94=Assumptions!$G$6),"Choose channel",IF($M94="","Choose status",IF($M94=Assumptions!$F$5,IF($N94="","Add sent date","Complete"),IF($M94=Assumptions!$F$6,"Complete",IF(AND($M94=Assumptions!$F$4,$I94&lt;&gt;"",$I94&lt;Assumptions!$B$3),"Past planned date",IF(AND($M94=Assumptions!$F$3,$I94&gt;=Assumptions!$B$3,$I94&lt;=Assumptions!$B$3+Assumptions!$B$5),"Plan soon",IF(AND($L94&lt;&gt;"",$L94&gt;Assumptions!$B$7),"Check cost","Ready"))))))))))))</f>
        <v/>
      </c>
    </row>
    <row r="95" ht="30" customHeight="1">
      <c r="A95" s="17" t="n"/>
      <c r="B95" s="18" t="n"/>
      <c r="C95" s="18" t="n"/>
      <c r="D95" s="19" t="n"/>
      <c r="E95" s="17" t="n"/>
      <c r="F95" s="17" t="n"/>
      <c r="G95" s="20" t="n"/>
      <c r="H95" s="3">
        <f>IF(OR($D95="",Assumptions!$B$4=""),"",IFERROR(DATE(Assumptions!$B$4,MONTH($D95),MIN(DAY($D95),DAY(DATE(Assumptions!$B$4,MONTH($D95)+1,0)))),""))</f>
        <v/>
      </c>
      <c r="I95" s="3">
        <f>IF(OR($H95="",AND($G95="",Assumptions!$B$6="")),"",IFERROR($H95-IF($G95="",Assumptions!$B$6,$G95),""))</f>
        <v/>
      </c>
      <c r="J95" s="22" t="n"/>
      <c r="K95" s="17" t="n"/>
      <c r="L95" s="32" t="n"/>
      <c r="M95" s="17" t="n"/>
      <c r="N95" s="19" t="n"/>
      <c r="O95" s="9">
        <f>IF($A95="","",IF(OR($B95="",$C95="",$D95=""),"Complete record",IF(OR($H95="",$I95=""),"Check settings",IF($E95=Assumptions!$E$5,"Do not contact",IF($E95&lt;&gt;Assumptions!$E$3,"Check approval",IF(OR($F95="",$F95=Assumptions!$G$6),"Choose channel",IF($M95="","Choose status",IF($M95=Assumptions!$F$5,IF($N95="","Add sent date","Complete"),IF($M95=Assumptions!$F$6,"Complete",IF(AND($M95=Assumptions!$F$4,$I95&lt;&gt;"",$I95&lt;Assumptions!$B$3),"Past planned date",IF(AND($M95=Assumptions!$F$3,$I95&gt;=Assumptions!$B$3,$I95&lt;=Assumptions!$B$3+Assumptions!$B$5),"Plan soon",IF(AND($L95&lt;&gt;"",$L95&gt;Assumptions!$B$7),"Check cost","Ready"))))))))))))</f>
        <v/>
      </c>
    </row>
    <row r="96" ht="30" customHeight="1">
      <c r="A96" s="17" t="n"/>
      <c r="B96" s="18" t="n"/>
      <c r="C96" s="18" t="n"/>
      <c r="D96" s="19" t="n"/>
      <c r="E96" s="17" t="n"/>
      <c r="F96" s="17" t="n"/>
      <c r="G96" s="20" t="n"/>
      <c r="H96" s="21">
        <f>IF(OR($D96="",Assumptions!$B$4=""),"",IFERROR(DATE(Assumptions!$B$4,MONTH($D96),MIN(DAY($D96),DAY(DATE(Assumptions!$B$4,MONTH($D96)+1,0)))),""))</f>
        <v/>
      </c>
      <c r="I96" s="21">
        <f>IF(OR($H96="",AND($G96="",Assumptions!$B$6="")),"",IFERROR($H96-IF($G96="",Assumptions!$B$6,$G96),""))</f>
        <v/>
      </c>
      <c r="J96" s="22" t="n"/>
      <c r="K96" s="17" t="n"/>
      <c r="L96" s="32" t="n"/>
      <c r="M96" s="17" t="n"/>
      <c r="N96" s="19" t="n"/>
      <c r="O96" s="12">
        <f>IF($A96="","",IF(OR($B96="",$C96="",$D96=""),"Complete record",IF(OR($H96="",$I96=""),"Check settings",IF($E96=Assumptions!$E$5,"Do not contact",IF($E96&lt;&gt;Assumptions!$E$3,"Check approval",IF(OR($F96="",$F96=Assumptions!$G$6),"Choose channel",IF($M96="","Choose status",IF($M96=Assumptions!$F$5,IF($N96="","Add sent date","Complete"),IF($M96=Assumptions!$F$6,"Complete",IF(AND($M96=Assumptions!$F$4,$I96&lt;&gt;"",$I96&lt;Assumptions!$B$3),"Past planned date",IF(AND($M96=Assumptions!$F$3,$I96&gt;=Assumptions!$B$3,$I96&lt;=Assumptions!$B$3+Assumptions!$B$5),"Plan soon",IF(AND($L96&lt;&gt;"",$L96&gt;Assumptions!$B$7),"Check cost","Ready"))))))))))))</f>
        <v/>
      </c>
    </row>
    <row r="97" ht="30" customHeight="1">
      <c r="A97" s="17" t="n"/>
      <c r="B97" s="18" t="n"/>
      <c r="C97" s="18" t="n"/>
      <c r="D97" s="19" t="n"/>
      <c r="E97" s="17" t="n"/>
      <c r="F97" s="17" t="n"/>
      <c r="G97" s="20" t="n"/>
      <c r="H97" s="3">
        <f>IF(OR($D97="",Assumptions!$B$4=""),"",IFERROR(DATE(Assumptions!$B$4,MONTH($D97),MIN(DAY($D97),DAY(DATE(Assumptions!$B$4,MONTH($D97)+1,0)))),""))</f>
        <v/>
      </c>
      <c r="I97" s="3">
        <f>IF(OR($H97="",AND($G97="",Assumptions!$B$6="")),"",IFERROR($H97-IF($G97="",Assumptions!$B$6,$G97),""))</f>
        <v/>
      </c>
      <c r="J97" s="22" t="n"/>
      <c r="K97" s="17" t="n"/>
      <c r="L97" s="32" t="n"/>
      <c r="M97" s="17" t="n"/>
      <c r="N97" s="19" t="n"/>
      <c r="O97" s="9">
        <f>IF($A97="","",IF(OR($B97="",$C97="",$D97=""),"Complete record",IF(OR($H97="",$I97=""),"Check settings",IF($E97=Assumptions!$E$5,"Do not contact",IF($E97&lt;&gt;Assumptions!$E$3,"Check approval",IF(OR($F97="",$F97=Assumptions!$G$6),"Choose channel",IF($M97="","Choose status",IF($M97=Assumptions!$F$5,IF($N97="","Add sent date","Complete"),IF($M97=Assumptions!$F$6,"Complete",IF(AND($M97=Assumptions!$F$4,$I97&lt;&gt;"",$I97&lt;Assumptions!$B$3),"Past planned date",IF(AND($M97=Assumptions!$F$3,$I97&gt;=Assumptions!$B$3,$I97&lt;=Assumptions!$B$3+Assumptions!$B$5),"Plan soon",IF(AND($L97&lt;&gt;"",$L97&gt;Assumptions!$B$7),"Check cost","Ready"))))))))))))</f>
        <v/>
      </c>
    </row>
    <row r="98" ht="30" customHeight="1">
      <c r="A98" s="17" t="n"/>
      <c r="B98" s="18" t="n"/>
      <c r="C98" s="18" t="n"/>
      <c r="D98" s="19" t="n"/>
      <c r="E98" s="17" t="n"/>
      <c r="F98" s="17" t="n"/>
      <c r="G98" s="20" t="n"/>
      <c r="H98" s="21">
        <f>IF(OR($D98="",Assumptions!$B$4=""),"",IFERROR(DATE(Assumptions!$B$4,MONTH($D98),MIN(DAY($D98),DAY(DATE(Assumptions!$B$4,MONTH($D98)+1,0)))),""))</f>
        <v/>
      </c>
      <c r="I98" s="21">
        <f>IF(OR($H98="",AND($G98="",Assumptions!$B$6="")),"",IFERROR($H98-IF($G98="",Assumptions!$B$6,$G98),""))</f>
        <v/>
      </c>
      <c r="J98" s="22" t="n"/>
      <c r="K98" s="17" t="n"/>
      <c r="L98" s="32" t="n"/>
      <c r="M98" s="17" t="n"/>
      <c r="N98" s="19" t="n"/>
      <c r="O98" s="12">
        <f>IF($A98="","",IF(OR($B98="",$C98="",$D98=""),"Complete record",IF(OR($H98="",$I98=""),"Check settings",IF($E98=Assumptions!$E$5,"Do not contact",IF($E98&lt;&gt;Assumptions!$E$3,"Check approval",IF(OR($F98="",$F98=Assumptions!$G$6),"Choose channel",IF($M98="","Choose status",IF($M98=Assumptions!$F$5,IF($N98="","Add sent date","Complete"),IF($M98=Assumptions!$F$6,"Complete",IF(AND($M98=Assumptions!$F$4,$I98&lt;&gt;"",$I98&lt;Assumptions!$B$3),"Past planned date",IF(AND($M98=Assumptions!$F$3,$I98&gt;=Assumptions!$B$3,$I98&lt;=Assumptions!$B$3+Assumptions!$B$5),"Plan soon",IF(AND($L98&lt;&gt;"",$L98&gt;Assumptions!$B$7),"Check cost","Ready"))))))))))))</f>
        <v/>
      </c>
    </row>
    <row r="99" ht="30" customHeight="1">
      <c r="A99" s="17" t="n"/>
      <c r="B99" s="18" t="n"/>
      <c r="C99" s="18" t="n"/>
      <c r="D99" s="19" t="n"/>
      <c r="E99" s="17" t="n"/>
      <c r="F99" s="17" t="n"/>
      <c r="G99" s="20" t="n"/>
      <c r="H99" s="3">
        <f>IF(OR($D99="",Assumptions!$B$4=""),"",IFERROR(DATE(Assumptions!$B$4,MONTH($D99),MIN(DAY($D99),DAY(DATE(Assumptions!$B$4,MONTH($D99)+1,0)))),""))</f>
        <v/>
      </c>
      <c r="I99" s="3">
        <f>IF(OR($H99="",AND($G99="",Assumptions!$B$6="")),"",IFERROR($H99-IF($G99="",Assumptions!$B$6,$G99),""))</f>
        <v/>
      </c>
      <c r="J99" s="22" t="n"/>
      <c r="K99" s="17" t="n"/>
      <c r="L99" s="32" t="n"/>
      <c r="M99" s="17" t="n"/>
      <c r="N99" s="19" t="n"/>
      <c r="O99" s="9">
        <f>IF($A99="","",IF(OR($B99="",$C99="",$D99=""),"Complete record",IF(OR($H99="",$I99=""),"Check settings",IF($E99=Assumptions!$E$5,"Do not contact",IF($E99&lt;&gt;Assumptions!$E$3,"Check approval",IF(OR($F99="",$F99=Assumptions!$G$6),"Choose channel",IF($M99="","Choose status",IF($M99=Assumptions!$F$5,IF($N99="","Add sent date","Complete"),IF($M99=Assumptions!$F$6,"Complete",IF(AND($M99=Assumptions!$F$4,$I99&lt;&gt;"",$I99&lt;Assumptions!$B$3),"Past planned date",IF(AND($M99=Assumptions!$F$3,$I99&gt;=Assumptions!$B$3,$I99&lt;=Assumptions!$B$3+Assumptions!$B$5),"Plan soon",IF(AND($L99&lt;&gt;"",$L99&gt;Assumptions!$B$7),"Check cost","Ready"))))))))))))</f>
        <v/>
      </c>
    </row>
    <row r="100" ht="30" customHeight="1">
      <c r="A100" s="17" t="n"/>
      <c r="B100" s="18" t="n"/>
      <c r="C100" s="18" t="n"/>
      <c r="D100" s="19" t="n"/>
      <c r="E100" s="17" t="n"/>
      <c r="F100" s="17" t="n"/>
      <c r="G100" s="20" t="n"/>
      <c r="H100" s="21">
        <f>IF(OR($D100="",Assumptions!$B$4=""),"",IFERROR(DATE(Assumptions!$B$4,MONTH($D100),MIN(DAY($D100),DAY(DATE(Assumptions!$B$4,MONTH($D100)+1,0)))),""))</f>
        <v/>
      </c>
      <c r="I100" s="21">
        <f>IF(OR($H100="",AND($G100="",Assumptions!$B$6="")),"",IFERROR($H100-IF($G100="",Assumptions!$B$6,$G100),""))</f>
        <v/>
      </c>
      <c r="J100" s="22" t="n"/>
      <c r="K100" s="17" t="n"/>
      <c r="L100" s="32" t="n"/>
      <c r="M100" s="17" t="n"/>
      <c r="N100" s="19" t="n"/>
      <c r="O100" s="12">
        <f>IF($A100="","",IF(OR($B100="",$C100="",$D100=""),"Complete record",IF(OR($H100="",$I100=""),"Check settings",IF($E100=Assumptions!$E$5,"Do not contact",IF($E100&lt;&gt;Assumptions!$E$3,"Check approval",IF(OR($F100="",$F100=Assumptions!$G$6),"Choose channel",IF($M100="","Choose status",IF($M100=Assumptions!$F$5,IF($N100="","Add sent date","Complete"),IF($M100=Assumptions!$F$6,"Complete",IF(AND($M100=Assumptions!$F$4,$I100&lt;&gt;"",$I100&lt;Assumptions!$B$3),"Past planned date",IF(AND($M100=Assumptions!$F$3,$I100&gt;=Assumptions!$B$3,$I100&lt;=Assumptions!$B$3+Assumptions!$B$5),"Plan soon",IF(AND($L100&lt;&gt;"",$L100&gt;Assumptions!$B$7),"Check cost","Ready"))))))))))))</f>
        <v/>
      </c>
    </row>
    <row r="101" ht="30" customHeight="1">
      <c r="A101" s="17" t="n"/>
      <c r="B101" s="18" t="n"/>
      <c r="C101" s="18" t="n"/>
      <c r="D101" s="19" t="n"/>
      <c r="E101" s="17" t="n"/>
      <c r="F101" s="17" t="n"/>
      <c r="G101" s="20" t="n"/>
      <c r="H101" s="3">
        <f>IF(OR($D101="",Assumptions!$B$4=""),"",IFERROR(DATE(Assumptions!$B$4,MONTH($D101),MIN(DAY($D101),DAY(DATE(Assumptions!$B$4,MONTH($D101)+1,0)))),""))</f>
        <v/>
      </c>
      <c r="I101" s="3">
        <f>IF(OR($H101="",AND($G101="",Assumptions!$B$6="")),"",IFERROR($H101-IF($G101="",Assumptions!$B$6,$G101),""))</f>
        <v/>
      </c>
      <c r="J101" s="22" t="n"/>
      <c r="K101" s="17" t="n"/>
      <c r="L101" s="32" t="n"/>
      <c r="M101" s="17" t="n"/>
      <c r="N101" s="19" t="n"/>
      <c r="O101" s="9">
        <f>IF($A101="","",IF(OR($B101="",$C101="",$D101=""),"Complete record",IF(OR($H101="",$I101=""),"Check settings",IF($E101=Assumptions!$E$5,"Do not contact",IF($E101&lt;&gt;Assumptions!$E$3,"Check approval",IF(OR($F101="",$F101=Assumptions!$G$6),"Choose channel",IF($M101="","Choose status",IF($M101=Assumptions!$F$5,IF($N101="","Add sent date","Complete"),IF($M101=Assumptions!$F$6,"Complete",IF(AND($M101=Assumptions!$F$4,$I101&lt;&gt;"",$I101&lt;Assumptions!$B$3),"Past planned date",IF(AND($M101=Assumptions!$F$3,$I101&gt;=Assumptions!$B$3,$I101&lt;=Assumptions!$B$3+Assumptions!$B$5),"Plan soon",IF(AND($L101&lt;&gt;"",$L101&gt;Assumptions!$B$7),"Check cost","Ready"))))))))))))</f>
        <v/>
      </c>
    </row>
    <row r="102" ht="30" customHeight="1">
      <c r="A102" s="17" t="n"/>
      <c r="B102" s="18" t="n"/>
      <c r="C102" s="18" t="n"/>
      <c r="D102" s="19" t="n"/>
      <c r="E102" s="17" t="n"/>
      <c r="F102" s="17" t="n"/>
      <c r="G102" s="20" t="n"/>
      <c r="H102" s="21">
        <f>IF(OR($D102="",Assumptions!$B$4=""),"",IFERROR(DATE(Assumptions!$B$4,MONTH($D102),MIN(DAY($D102),DAY(DATE(Assumptions!$B$4,MONTH($D102)+1,0)))),""))</f>
        <v/>
      </c>
      <c r="I102" s="21">
        <f>IF(OR($H102="",AND($G102="",Assumptions!$B$6="")),"",IFERROR($H102-IF($G102="",Assumptions!$B$6,$G102),""))</f>
        <v/>
      </c>
      <c r="J102" s="22" t="n"/>
      <c r="K102" s="17" t="n"/>
      <c r="L102" s="32" t="n"/>
      <c r="M102" s="17" t="n"/>
      <c r="N102" s="19" t="n"/>
      <c r="O102" s="12">
        <f>IF($A102="","",IF(OR($B102="",$C102="",$D102=""),"Complete record",IF(OR($H102="",$I102=""),"Check settings",IF($E102=Assumptions!$E$5,"Do not contact",IF($E102&lt;&gt;Assumptions!$E$3,"Check approval",IF(OR($F102="",$F102=Assumptions!$G$6),"Choose channel",IF($M102="","Choose status",IF($M102=Assumptions!$F$5,IF($N102="","Add sent date","Complete"),IF($M102=Assumptions!$F$6,"Complete",IF(AND($M102=Assumptions!$F$4,$I102&lt;&gt;"",$I102&lt;Assumptions!$B$3),"Past planned date",IF(AND($M102=Assumptions!$F$3,$I102&gt;=Assumptions!$B$3,$I102&lt;=Assumptions!$B$3+Assumptions!$B$5),"Plan soon",IF(AND($L102&lt;&gt;"",$L102&gt;Assumptions!$B$7),"Check cost","Ready"))))))))))))</f>
        <v/>
      </c>
    </row>
    <row r="103" ht="30" customHeight="1">
      <c r="A103" s="17" t="n"/>
      <c r="B103" s="18" t="n"/>
      <c r="C103" s="18" t="n"/>
      <c r="D103" s="19" t="n"/>
      <c r="E103" s="17" t="n"/>
      <c r="F103" s="17" t="n"/>
      <c r="G103" s="20" t="n"/>
      <c r="H103" s="3">
        <f>IF(OR($D103="",Assumptions!$B$4=""),"",IFERROR(DATE(Assumptions!$B$4,MONTH($D103),MIN(DAY($D103),DAY(DATE(Assumptions!$B$4,MONTH($D103)+1,0)))),""))</f>
        <v/>
      </c>
      <c r="I103" s="3">
        <f>IF(OR($H103="",AND($G103="",Assumptions!$B$6="")),"",IFERROR($H103-IF($G103="",Assumptions!$B$6,$G103),""))</f>
        <v/>
      </c>
      <c r="J103" s="22" t="n"/>
      <c r="K103" s="17" t="n"/>
      <c r="L103" s="32" t="n"/>
      <c r="M103" s="17" t="n"/>
      <c r="N103" s="19" t="n"/>
      <c r="O103" s="9">
        <f>IF($A103="","",IF(OR($B103="",$C103="",$D103=""),"Complete record",IF(OR($H103="",$I103=""),"Check settings",IF($E103=Assumptions!$E$5,"Do not contact",IF($E103&lt;&gt;Assumptions!$E$3,"Check approval",IF(OR($F103="",$F103=Assumptions!$G$6),"Choose channel",IF($M103="","Choose status",IF($M103=Assumptions!$F$5,IF($N103="","Add sent date","Complete"),IF($M103=Assumptions!$F$6,"Complete",IF(AND($M103=Assumptions!$F$4,$I103&lt;&gt;"",$I103&lt;Assumptions!$B$3),"Past planned date",IF(AND($M103=Assumptions!$F$3,$I103&gt;=Assumptions!$B$3,$I103&lt;=Assumptions!$B$3+Assumptions!$B$5),"Plan soon",IF(AND($L103&lt;&gt;"",$L103&gt;Assumptions!$B$7),"Check cost","Ready"))))))))))))</f>
        <v/>
      </c>
    </row>
  </sheetData>
  <autoFilter ref="A3:O103"/>
  <mergeCells count="1">
    <mergeCell ref="A1:O1"/>
  </mergeCells>
  <conditionalFormatting sqref="O4:O103">
    <cfRule type="expression" priority="1" dxfId="0">
      <formula>OR($O4="Past planned date",$O4="Plan soon",$O4="Check approval",$O4="Complete record",$O4="Choose channel",$O4="Choose status",$O4="Check cost",$O4="Add sent date",$O4="Do not contact",$O4="Check settings")</formula>
    </cfRule>
    <cfRule type="expression" priority="2" dxfId="1">
      <formula>OR($O4="Complete",$O4="Ready")</formula>
    </cfRule>
  </conditionalFormatting>
  <dataValidations count="8">
    <dataValidation sqref="E4:E103" showDropDown="0" showInputMessage="0" showErrorMessage="0" allowBlank="0" errorTitle="Check owner approval" error="Choose an owner approval value from the list." promptTitle="Owner approval" prompt="Confirm the owner's outreach choice before proceeding." type="list">
      <formula1>'Assumptions'!$E$3:$E$5</formula1>
    </dataValidation>
    <dataValidation sqref="F4:F103" showDropDown="0" showInputMessage="0" showErrorMessage="0" allowBlank="0" errorTitle="Check channel" error="Choose a preferred channel from the list." promptTitle="Preferred channel" prompt="Use the owner-approved outreach channel." type="list">
      <formula1>'Assumptions'!$G$3:$G$6</formula1>
    </dataValidation>
    <dataValidation sqref="K4:K103" showDropDown="0" showInputMessage="0" showErrorMessage="0" allowBlank="0" errorTitle="Check assignment" error="Choose an assignment from the list." promptTitle="Assigned to" prompt="Select the person responsible for human review." type="list">
      <formula1>'Assumptions'!$H$3:$H$6</formula1>
    </dataValidation>
    <dataValidation sqref="M4:M103" showDropDown="0" showInputMessage="0" showErrorMessage="0" allowBlank="0" errorTitle="Check status" error="Choose an outreach status from the list." promptTitle="Outreach status" prompt="Update the status after a person reviews the outreach item." type="list">
      <formula1>'Assumptions'!$F$3:$F$6</formula1>
    </dataValidation>
    <dataValidation sqref="D4:D103" showDropDown="0" showInputMessage="0" showErrorMessage="0" allowBlank="0" errorTitle="Check birthday" error="Enter a birthday within the dates shown on Assumptions." promptTitle="Birthday" prompt="Enter the owner-provided pet birthday." type="date" operator="between">
      <formula1>'Assumptions'!$B$8</formula1>
      <formula2>'Assumptions'!$B$3</formula2>
    </dataValidation>
    <dataValidation sqref="G4:G103" showDropDown="0" showInputMessage="0" showErrorMessage="0" allowBlank="0" errorTitle="Check lead days" error="Enter a whole number within the lead-day limit." promptTitle="Lead days" prompt="Leave blank to use the default lead days." type="whole" operator="between">
      <formula1>0</formula1>
      <formula2>'Assumptions'!$B$9</formula2>
    </dataValidation>
    <dataValidation sqref="L4:L103" showDropDown="0" showInputMessage="0" showErrorMessage="0" allowBlank="0" errorTitle="Check planned cost" error="Enter a nonnegative amount within the maximum planned cost." promptTitle="Planned cost" prompt="Enter an editable estimate in US dollars." type="decimal" operator="between">
      <formula1>0</formula1>
      <formula2>'Assumptions'!$B$10</formula2>
    </dataValidation>
    <dataValidation sqref="N4:N103" showDropDown="0" showInputMessage="0" showErrorMessage="0" allowBlank="0" errorTitle="Check sent date" error="Enter a sent date within the dates shown on Assumptions." promptTitle="Sent date" prompt="Enter the date after a person completes the outreach." type="date" operator="between">
      <formula1>'Assumptions'!$B$8</formula1>
      <formula2>'Assumptions'!$B$3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42" customWidth="1" min="3" max="3"/>
    <col width="3" customWidth="1" min="4" max="4"/>
    <col width="18" customWidth="1" min="5" max="5"/>
    <col width="18" customWidth="1" min="6" max="6"/>
    <col width="15" customWidth="1" min="7" max="7"/>
    <col width="18" customWidth="1" min="8" max="8"/>
  </cols>
  <sheetData>
    <row r="1" ht="28" customHeight="1">
      <c r="A1" s="1" t="inlineStr">
        <is>
          <t>Assumptions and Lists | Pinecone Paws (Fictional)</t>
        </is>
      </c>
      <c r="B1" s="26" t="n"/>
      <c r="C1" s="26" t="n"/>
      <c r="D1" s="26" t="n"/>
      <c r="E1" s="26" t="n"/>
      <c r="F1" s="26" t="n"/>
      <c r="G1" s="26" t="n"/>
      <c r="H1" s="27" t="n"/>
    </row>
    <row r="2" ht="30" customHeight="1">
      <c r="A2" s="6" t="inlineStr">
        <is>
          <t>Setting</t>
        </is>
      </c>
      <c r="B2" s="6" t="inlineStr">
        <is>
          <t>Value</t>
        </is>
      </c>
      <c r="C2" s="6" t="inlineStr">
        <is>
          <t>Purpose</t>
        </is>
      </c>
      <c r="E2" s="7" t="inlineStr">
        <is>
          <t>Owner Approval</t>
        </is>
      </c>
      <c r="F2" s="7" t="inlineStr">
        <is>
          <t>Outreach Status</t>
        </is>
      </c>
      <c r="G2" s="7" t="inlineStr">
        <is>
          <t>Channel</t>
        </is>
      </c>
      <c r="H2" s="7" t="inlineStr">
        <is>
          <t>Assigned To</t>
        </is>
      </c>
    </row>
    <row r="3" ht="28" customHeight="1">
      <c r="A3" s="24" t="inlineStr">
        <is>
          <t>As-of date</t>
        </is>
      </c>
      <c r="B3" s="19" t="n">
        <v>46274</v>
      </c>
      <c r="C3" s="24" t="inlineStr">
        <is>
          <t>Date used for review indicators</t>
        </is>
      </c>
      <c r="E3" s="17" t="inlineStr">
        <is>
          <t>Approved</t>
        </is>
      </c>
      <c r="F3" s="17" t="inlineStr">
        <is>
          <t>Not Planned</t>
        </is>
      </c>
      <c r="G3" s="17" t="inlineStr">
        <is>
          <t>Email</t>
        </is>
      </c>
      <c r="H3" s="17" t="inlineStr">
        <is>
          <t>Alex Example</t>
        </is>
      </c>
    </row>
    <row r="4" ht="28" customHeight="1">
      <c r="A4" s="25" t="inlineStr">
        <is>
          <t>Campaign year</t>
        </is>
      </c>
      <c r="B4" s="20" t="n">
        <v>2026</v>
      </c>
      <c r="C4" s="25" t="inlineStr">
        <is>
          <t>Year used to calculate each birthday</t>
        </is>
      </c>
      <c r="E4" s="17" t="inlineStr">
        <is>
          <t>Needs Review</t>
        </is>
      </c>
      <c r="F4" s="17" t="inlineStr">
        <is>
          <t>Planned</t>
        </is>
      </c>
      <c r="G4" s="17" t="inlineStr">
        <is>
          <t>Postcard</t>
        </is>
      </c>
      <c r="H4" s="17" t="inlineStr">
        <is>
          <t>Blair Sample</t>
        </is>
      </c>
    </row>
    <row r="5" ht="28" customHeight="1">
      <c r="A5" s="24" t="inlineStr">
        <is>
          <t>Upcoming window (days)</t>
        </is>
      </c>
      <c r="B5" s="20" t="n">
        <v>30</v>
      </c>
      <c r="C5" s="24" t="inlineStr">
        <is>
          <t>Forward-looking review window</t>
        </is>
      </c>
      <c r="E5" s="17" t="inlineStr">
        <is>
          <t>Declined</t>
        </is>
      </c>
      <c r="F5" s="17" t="inlineStr">
        <is>
          <t>Sent</t>
        </is>
      </c>
      <c r="G5" s="17" t="inlineStr">
        <is>
          <t>Phone</t>
        </is>
      </c>
      <c r="H5" s="17" t="inlineStr">
        <is>
          <t>Drew Example</t>
        </is>
      </c>
    </row>
    <row r="6" ht="28" customHeight="1">
      <c r="A6" s="25" t="inlineStr">
        <is>
          <t>Default lead days</t>
        </is>
      </c>
      <c r="B6" s="20" t="n">
        <v>14</v>
      </c>
      <c r="C6" s="25" t="inlineStr">
        <is>
          <t>Used when an override is blank</t>
        </is>
      </c>
      <c r="F6" s="17" t="inlineStr">
        <is>
          <t>Skipped</t>
        </is>
      </c>
      <c r="G6" s="17" t="inlineStr">
        <is>
          <t>None</t>
        </is>
      </c>
      <c r="H6" s="17" t="inlineStr">
        <is>
          <t>Unassigned</t>
        </is>
      </c>
    </row>
    <row r="7" ht="28" customHeight="1">
      <c r="A7" s="24" t="inlineStr">
        <is>
          <t>Cost review limit</t>
        </is>
      </c>
      <c r="B7" s="32" t="n">
        <v>25</v>
      </c>
      <c r="C7" s="24" t="inlineStr">
        <is>
          <t>Amount that prompts a human cost check</t>
        </is>
      </c>
    </row>
    <row r="8" ht="28" customHeight="1">
      <c r="A8" s="25" t="inlineStr">
        <is>
          <t>Earliest allowed pet birthday</t>
        </is>
      </c>
      <c r="B8" s="19" t="n">
        <v>32874</v>
      </c>
      <c r="C8" s="25" t="inlineStr">
        <is>
          <t>Lower date boundary for entry checks</t>
        </is>
      </c>
    </row>
    <row r="9" ht="28" customHeight="1">
      <c r="A9" s="24" t="inlineStr">
        <is>
          <t>Maximum lead days</t>
        </is>
      </c>
      <c r="B9" s="20" t="n">
        <v>90</v>
      </c>
      <c r="C9" s="24" t="inlineStr">
        <is>
          <t>Upper boundary for lead-day overrides</t>
        </is>
      </c>
    </row>
    <row r="10" ht="28" customHeight="1">
      <c r="A10" s="25" t="inlineStr">
        <is>
          <t>Maximum planned cost</t>
        </is>
      </c>
      <c r="B10" s="32" t="n">
        <v>500</v>
      </c>
      <c r="C10" s="25" t="inlineStr">
        <is>
          <t>Upper boundary for planned cost entry</t>
        </is>
      </c>
    </row>
  </sheetData>
  <autoFilter ref="A2:C10"/>
  <mergeCells count="1">
    <mergeCell ref="A1:H1"/>
  </mergeCells>
  <dataValidations count="8">
    <dataValidation sqref="B3" showDropDown="0" showInputMessage="0" showErrorMessage="0" allowBlank="0" errorTitle="Check date" error="Enter a valid as-of date." type="date" operator="between">
      <formula1>DATE(1900,1,1)</formula1>
      <formula2>DATE(2100,12,31)</formula2>
    </dataValidation>
    <dataValidation sqref="B4" showDropDown="0" showInputMessage="0" showErrorMessage="0" allowBlank="0" errorTitle="Check campaign year" error="Enter a four-digit campaign year from 2000 through 2100." type="whole" operator="between">
      <formula1>2000</formula1>
      <formula2>2100</formula2>
    </dataValidation>
    <dataValidation sqref="B5" showDropDown="0" showInputMessage="0" showErrorMessage="0" allowBlank="0" errorTitle="Check upcoming window" error="Enter an upcoming window from 1 through 365 days." type="whole" operator="between">
      <formula1>1</formula1>
      <formula2>365</formula2>
    </dataValidation>
    <dataValidation sqref="B6" showDropDown="0" showInputMessage="0" showErrorMessage="0" allowBlank="0" errorTitle="Check default lead days" error="Enter default lead days within the maximum lead-day limit." type="whole" operator="between">
      <formula1>0</formula1>
      <formula2>$B$9</formula2>
    </dataValidation>
    <dataValidation sqref="B7" showDropDown="0" showInputMessage="0" showErrorMessage="0" allowBlank="0" errorTitle="Check cost limit" error="Enter a nonnegative cost review limit within the maximum cost." type="decimal" operator="between">
      <formula1>0</formula1>
      <formula2>$B$10</formula2>
    </dataValidation>
    <dataValidation sqref="B8" showDropDown="0" showInputMessage="0" showErrorMessage="0" allowBlank="0" errorTitle="Check earliest date" error="Enter a valid earliest birthday date." type="date" operator="between">
      <formula1>DATE(1900,1,1)</formula1>
      <formula2>DATE(2100,12,31)</formula2>
    </dataValidation>
    <dataValidation sqref="B9" showDropDown="0" showInputMessage="0" showErrorMessage="0" allowBlank="0" errorTitle="Check maximum lead days" error="Enter a maximum lead-day value from 0 through 365." type="whole" operator="between">
      <formula1>0</formula1>
      <formula2>365</formula2>
    </dataValidation>
    <dataValidation sqref="B10" showDropDown="0" showInputMessage="0" showErrorMessage="0" allowBlank="0" errorTitle="Check maximum cost" error="Enter a nonnegative maximum planned cost." type="decimal" operator="between">
      <formula1>0</formula1>
      <formula2>10000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Pinecone Paws (Fictional)</dc:creator>
  <dc:title xmlns:dc="http://purl.org/dc/elements/1.1/">Pet Birthday Marketing Calendar</dc:title>
  <dc:subject xmlns:dc="http://purl.org/dc/elements/1.1/">Optional owner-approved birthday outreach planning</dc:subject>
  <dcterms:created xmlns:dcterms="http://purl.org/dc/terms/" xmlns:xsi="http://www.w3.org/2001/XMLSchema-instance" xsi:type="dcterms:W3CDTF">2026-09-09T12:11:40Z</dcterms:created>
  <dcterms:modified xmlns:dcterms="http://purl.org/dc/terms/" xmlns:xsi="http://www.w3.org/2001/XMLSchema-instance" xsi:type="dcterms:W3CDTF">2026-09-09T12:11:41+00:00Z</dcterms:modified>
</cp:coreProperties>
</file>