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Availability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'Reservations'!$A$5:$P$155</definedName>
    <definedName name="_xlnm._FilterDatabase" localSheetId="2" hidden="1">'Availability'!$A$4:$H$124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42B2B"/>
      <sz val="10"/>
    </font>
    <font>
      <name val="Calibri"/>
      <b val="1"/>
      <color rgb="00FFFFFF"/>
      <sz val="11"/>
    </font>
    <font>
      <name val="Calibri"/>
      <b val="1"/>
      <color rgb="00142B2B"/>
      <sz val="10"/>
    </font>
    <font>
      <name val="Calibri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142B2B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Rooms: Next 14 Days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'Summary'!E3</f>
            </strRef>
          </tx>
          <spPr>
            <a:ln xmlns:a="http://schemas.openxmlformats.org/drawingml/2006/main" w="24000">
              <a:solidFill>
                <a:srgbClr val="246B6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'Summary'!$D$4:$D$17</f>
            </numRef>
          </cat>
          <val>
            <numRef>
              <f>'Summary'!$E$4:$E$17</f>
            </numRef>
          </val>
        </ser>
        <ser>
          <idx val="1"/>
          <order val="1"/>
          <tx>
            <strRef>
              <f>'Summary'!F3</f>
            </strRef>
          </tx>
          <spPr>
            <a:ln xmlns:a="http://schemas.openxmlformats.org/drawingml/2006/main" w="24000">
              <a:solidFill>
                <a:srgbClr val="A93F2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'Summary'!$D$4:$D$17</f>
            </numRef>
          </cat>
          <val>
            <numRef>
              <f>'Summary'!$F$4:$F$17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numFmt formatCode="mm/dd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" customWidth="1" min="3" max="3"/>
    <col width="14" customWidth="1" min="4" max="4"/>
    <col width="15" customWidth="1" min="5" max="5"/>
    <col width="13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7" customHeight="1">
      <c r="A1" s="1" t="inlineStr">
        <is>
          <t>Pet Boarding Reservation Summary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30" customHeight="1">
      <c r="A2" s="3" t="inlineStr">
        <is>
          <t>Indicators are calculated from the fictional reservation entries and editable operating assumptions.</t>
        </is>
      </c>
    </row>
    <row r="3" ht="30" customHeight="1">
      <c r="A3" s="4" t="inlineStr">
        <is>
          <t>Reservation Indicator</t>
        </is>
      </c>
      <c r="B3" s="4" t="inlineStr">
        <is>
          <t>Calculated Value</t>
        </is>
      </c>
      <c r="D3" s="4" t="inlineStr">
        <is>
          <t>Date</t>
        </is>
      </c>
      <c r="E3" s="4" t="inlineStr">
        <is>
          <t>Rooms Booked</t>
        </is>
      </c>
      <c r="F3" s="4" t="inlineStr">
        <is>
          <t>Capacity</t>
        </is>
      </c>
    </row>
    <row r="4">
      <c r="A4" s="5" t="inlineStr">
        <is>
          <t>Planning start</t>
        </is>
      </c>
      <c r="B4" s="27">
        <f>IF(Assumptions!$B$4="","",Assumptions!$B$4)</f>
        <v/>
      </c>
      <c r="D4" s="28">
        <f>IF(Availability!A5="","",Availability!A5)</f>
        <v/>
      </c>
      <c r="E4" s="8">
        <f>IF(Availability!E5="","",Availability!E5)</f>
        <v/>
      </c>
      <c r="F4" s="8">
        <f>IF(Availability!F5="","",Availability!F5)</f>
        <v/>
      </c>
    </row>
    <row r="5">
      <c r="A5" s="5" t="inlineStr">
        <is>
          <t>Planning horizon end</t>
        </is>
      </c>
      <c r="B5" s="27">
        <f>IF(OR(Assumptions!$B$4="",Assumptions!$B$5=""),"",Assumptions!$B$4+Assumptions!$B$5-1)</f>
        <v/>
      </c>
      <c r="D5" s="27">
        <f>IF(Availability!A6="","",Availability!A6)</f>
        <v/>
      </c>
      <c r="E5" s="9">
        <f>IF(Availability!E6="","",Availability!E6)</f>
        <v/>
      </c>
      <c r="F5" s="9">
        <f>IF(Availability!F6="","",Availability!F6)</f>
        <v/>
      </c>
    </row>
    <row r="6">
      <c r="A6" s="5" t="inlineStr">
        <is>
          <t>Active reservations</t>
        </is>
      </c>
      <c r="B6" s="9">
        <f>SUM(COUNTIF(Reservations!$K$6:$K$155,"Confirmed"),COUNTIF(Reservations!$K$6:$K$155,"Hold"),COUNTIF(Reservations!$K$6:$K$155,"Checked In"))</f>
        <v/>
      </c>
      <c r="D6" s="28">
        <f>IF(Availability!A7="","",Availability!A7)</f>
        <v/>
      </c>
      <c r="E6" s="8">
        <f>IF(Availability!E7="","",Availability!E7)</f>
        <v/>
      </c>
      <c r="F6" s="8">
        <f>IF(Availability!F7="","",Availability!F7)</f>
        <v/>
      </c>
    </row>
    <row r="7">
      <c r="A7" s="5" t="inlineStr">
        <is>
          <t>Arrivals in next 7 days</t>
        </is>
      </c>
      <c r="B7" s="9">
        <f>IF($B$4="","",SUM(COUNTIFS(Reservations!$E$6:$E$155,"&gt;="&amp;$B$4,Reservations!$E$6:$E$155,"&lt;"&amp;$B$4+7,Reservations!$K$6:$K$155,"Confirmed"),COUNTIFS(Reservations!$E$6:$E$155,"&gt;="&amp;$B$4,Reservations!$E$6:$E$155,"&lt;"&amp;$B$4+7,Reservations!$K$6:$K$155,"Hold"),COUNTIFS(Reservations!$E$6:$E$155,"&gt;="&amp;$B$4,Reservations!$E$6:$E$155,"&lt;"&amp;$B$4+7,Reservations!$K$6:$K$155,"Checked In")))</f>
        <v/>
      </c>
      <c r="D7" s="27">
        <f>IF(Availability!A8="","",Availability!A8)</f>
        <v/>
      </c>
      <c r="E7" s="9">
        <f>IF(Availability!E8="","",Availability!E8)</f>
        <v/>
      </c>
      <c r="F7" s="9">
        <f>IF(Availability!F8="","",Availability!F8)</f>
        <v/>
      </c>
    </row>
    <row r="8">
      <c r="A8" s="5" t="inlineStr">
        <is>
          <t>Departures in next 7 days</t>
        </is>
      </c>
      <c r="B8" s="9">
        <f>IF($B$4="","",SUM(COUNTIFS(Reservations!$F$6:$F$155,"&gt;="&amp;$B$4,Reservations!$F$6:$F$155,"&lt;"&amp;$B$4+7,Reservations!$K$6:$K$155,"Confirmed"),COUNTIFS(Reservations!$F$6:$F$155,"&gt;="&amp;$B$4,Reservations!$F$6:$F$155,"&lt;"&amp;$B$4+7,Reservations!$K$6:$K$155,"Hold"),COUNTIFS(Reservations!$F$6:$F$155,"&gt;="&amp;$B$4,Reservations!$F$6:$F$155,"&lt;"&amp;$B$4+7,Reservations!$K$6:$K$155,"Checked In")))</f>
        <v/>
      </c>
      <c r="D8" s="28">
        <f>IF(Availability!A9="","",Availability!A9)</f>
        <v/>
      </c>
      <c r="E8" s="8">
        <f>IF(Availability!E9="","",Availability!E9)</f>
        <v/>
      </c>
      <c r="F8" s="8">
        <f>IF(Availability!F9="","",Availability!F9)</f>
        <v/>
      </c>
    </row>
    <row r="9">
      <c r="A9" s="5" t="inlineStr">
        <is>
          <t>Rooms occupied today</t>
        </is>
      </c>
      <c r="B9" s="9">
        <f>IF($B$4="","",SUM(SUMIFS(Reservations!$G$6:$G$155,Reservations!$E$6:$E$155,"&lt;="&amp;$B$4,Reservations!$F$6:$F$155,"&gt;"&amp;$B$4,Reservations!$K$6:$K$155,"Confirmed"),SUMIFS(Reservations!$G$6:$G$155,Reservations!$E$6:$E$155,"&lt;="&amp;$B$4,Reservations!$F$6:$F$155,"&gt;"&amp;$B$4,Reservations!$K$6:$K$155,"Hold"),SUMIFS(Reservations!$G$6:$G$155,Reservations!$E$6:$E$155,"&lt;="&amp;$B$4,Reservations!$F$6:$F$155,"&gt;"&amp;$B$4,Reservations!$K$6:$K$155,"Checked In")))</f>
        <v/>
      </c>
      <c r="D9" s="27">
        <f>IF(Availability!A10="","",Availability!A10)</f>
        <v/>
      </c>
      <c r="E9" s="9">
        <f>IF(Availability!E10="","",Availability!E10)</f>
        <v/>
      </c>
      <c r="F9" s="9">
        <f>IF(Availability!F10="","",Availability!F10)</f>
        <v/>
      </c>
    </row>
    <row r="10">
      <c r="A10" s="5" t="inlineStr">
        <is>
          <t>Open rooms today</t>
        </is>
      </c>
      <c r="B10" s="9">
        <f>IF($B$4="","",SUM(Assumptions!$E$4:$E$6)-$B$9)</f>
        <v/>
      </c>
      <c r="D10" s="28">
        <f>IF(Availability!A11="","",Availability!A11)</f>
        <v/>
      </c>
      <c r="E10" s="8">
        <f>IF(Availability!E11="","",Availability!E11)</f>
        <v/>
      </c>
      <c r="F10" s="8">
        <f>IF(Availability!F11="","",Availability!F11)</f>
        <v/>
      </c>
    </row>
    <row r="11">
      <c r="A11" s="5" t="inlineStr">
        <is>
          <t>Active estimated value</t>
        </is>
      </c>
      <c r="B11" s="29">
        <f>SUM(SUMIFS(Reservations!$M$6:$M$155,Reservations!$K$6:$K$155,"Confirmed"),SUMIFS(Reservations!$M$6:$M$155,Reservations!$K$6:$K$155,"Hold"),SUMIFS(Reservations!$M$6:$M$155,Reservations!$K$6:$K$155,"Checked In"))</f>
        <v/>
      </c>
      <c r="D11" s="27">
        <f>IF(Availability!A12="","",Availability!A12)</f>
        <v/>
      </c>
      <c r="E11" s="9">
        <f>IF(Availability!E12="","",Availability!E12)</f>
        <v/>
      </c>
      <c r="F11" s="9">
        <f>IF(Availability!F12="","",Availability!F12)</f>
        <v/>
      </c>
    </row>
    <row r="12">
      <c r="A12" s="5" t="inlineStr">
        <is>
          <t>Capacity alert days</t>
        </is>
      </c>
      <c r="B12" s="9">
        <f>COUNTIF(Availability!$H$5:$H$124,"CHECK CAPACITY")</f>
        <v/>
      </c>
      <c r="D12" s="28">
        <f>IF(Availability!A13="","",Availability!A13)</f>
        <v/>
      </c>
      <c r="E12" s="8">
        <f>IF(Availability!E13="","",Availability!E13)</f>
        <v/>
      </c>
      <c r="F12" s="8">
        <f>IF(Availability!F13="","",Availability!F13)</f>
        <v/>
      </c>
    </row>
    <row r="13">
      <c r="A13" s="5" t="inlineStr">
        <is>
          <t>Reservation alert flags</t>
        </is>
      </c>
      <c r="B13" s="9">
        <f>COUNTIF(Reservations!$N$6:$N$155,"CHECK*")+COUNTIF(Reservations!$O$6:$O$155,"CHECK*")</f>
        <v/>
      </c>
      <c r="D13" s="27">
        <f>IF(Availability!A14="","",Availability!A14)</f>
        <v/>
      </c>
      <c r="E13" s="9">
        <f>IF(Availability!E14="","",Availability!E14)</f>
        <v/>
      </c>
      <c r="F13" s="9">
        <f>IF(Availability!F14="","",Availability!F14)</f>
        <v/>
      </c>
    </row>
    <row r="14">
      <c r="D14" s="28">
        <f>IF(Availability!A15="","",Availability!A15)</f>
        <v/>
      </c>
      <c r="E14" s="8">
        <f>IF(Availability!E15="","",Availability!E15)</f>
        <v/>
      </c>
      <c r="F14" s="8">
        <f>IF(Availability!F15="","",Availability!F15)</f>
        <v/>
      </c>
    </row>
    <row r="15">
      <c r="D15" s="27">
        <f>IF(Availability!A16="","",Availability!A16)</f>
        <v/>
      </c>
      <c r="E15" s="9">
        <f>IF(Availability!E16="","",Availability!E16)</f>
        <v/>
      </c>
      <c r="F15" s="9">
        <f>IF(Availability!F16="","",Availability!F16)</f>
        <v/>
      </c>
    </row>
    <row r="16">
      <c r="D16" s="28">
        <f>IF(Availability!A17="","",Availability!A17)</f>
        <v/>
      </c>
      <c r="E16" s="8">
        <f>IF(Availability!E17="","",Availability!E17)</f>
        <v/>
      </c>
      <c r="F16" s="8">
        <f>IF(Availability!F17="","",Availability!F17)</f>
        <v/>
      </c>
    </row>
    <row r="17">
      <c r="D17" s="27">
        <f>IF(Availability!A18="","",Availability!A18)</f>
        <v/>
      </c>
      <c r="E17" s="9">
        <f>IF(Availability!E18="","",Availability!E18)</f>
        <v/>
      </c>
      <c r="F17" s="9">
        <f>IF(Availability!F18="","",Availability!F18)</f>
        <v/>
      </c>
    </row>
  </sheetData>
  <mergeCells count="1">
    <mergeCell ref="A1:M1"/>
  </mergeCells>
  <conditionalFormatting sqref="B10">
    <cfRule type="expression" priority="1" dxfId="0">
      <formula>=$B$10&lt;0</formula>
    </cfRule>
    <cfRule type="expression" priority="2" dxfId="1">
      <formula>=$B$10&gt;0</formula>
    </cfRule>
  </conditionalFormatting>
  <conditionalFormatting sqref="B12:B13">
    <cfRule type="expression" priority="3" dxfId="0">
      <formula>=B12&gt;0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5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7" customWidth="1" min="3" max="3"/>
    <col width="15" customWidth="1" min="4" max="4"/>
    <col width="13" customWidth="1" min="5" max="5"/>
    <col width="13" customWidth="1" min="6" max="6"/>
    <col width="9" customWidth="1" min="7" max="7"/>
    <col width="14" customWidth="1" min="8" max="8"/>
    <col width="14" customWidth="1" min="9" max="9"/>
    <col width="15" customWidth="1" min="10" max="10"/>
    <col width="15" customWidth="1" min="11" max="11"/>
    <col width="9" customWidth="1" min="12" max="12"/>
    <col width="16" customWidth="1" min="13" max="13"/>
    <col width="18" customWidth="1" min="14" max="14"/>
    <col width="17" customWidth="1" min="15" max="15"/>
    <col width="38" customWidth="1" min="16" max="16"/>
  </cols>
  <sheetData>
    <row r="1" ht="27" customHeight="1">
      <c r="A1" s="1" t="inlineStr">
        <is>
          <t>Pet Boarding Reservations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6" t="n"/>
    </row>
    <row r="2" ht="30" customHeight="1">
      <c r="A2" s="3" t="inlineStr">
        <is>
          <t>Yellow cells are editable. All displayed records are fictional examples, and every alert requires staff review.</t>
        </is>
      </c>
    </row>
    <row r="3"/>
    <row r="4"/>
    <row r="5" ht="34" customHeight="1">
      <c r="A5" s="11" t="inlineStr">
        <is>
          <t>Reservation ID</t>
        </is>
      </c>
      <c r="B5" s="11" t="inlineStr">
        <is>
          <t>Client</t>
        </is>
      </c>
      <c r="C5" s="11" t="inlineStr">
        <is>
          <t>Pet(s)</t>
        </is>
      </c>
      <c r="D5" s="11" t="inlineStr">
        <is>
          <t>Room Type</t>
        </is>
      </c>
      <c r="E5" s="11" t="inlineStr">
        <is>
          <t>Arrival</t>
        </is>
      </c>
      <c r="F5" s="11" t="inlineStr">
        <is>
          <t>Departure</t>
        </is>
      </c>
      <c r="G5" s="11" t="inlineStr">
        <is>
          <t>Rooms</t>
        </is>
      </c>
      <c r="H5" s="11" t="inlineStr">
        <is>
          <t>Nightly Rate</t>
        </is>
      </c>
      <c r="I5" s="11" t="inlineStr">
        <is>
          <t>Daily Add-ons</t>
        </is>
      </c>
      <c r="J5" s="11" t="inlineStr">
        <is>
          <t>Assigned Room</t>
        </is>
      </c>
      <c r="K5" s="11" t="inlineStr">
        <is>
          <t>Status</t>
        </is>
      </c>
      <c r="L5" s="11" t="inlineStr">
        <is>
          <t>Nights</t>
        </is>
      </c>
      <c r="M5" s="11" t="inlineStr">
        <is>
          <t>Estimated Total</t>
        </is>
      </c>
      <c r="N5" s="11" t="inlineStr">
        <is>
          <t>Capacity Check</t>
        </is>
      </c>
      <c r="O5" s="11" t="inlineStr">
        <is>
          <t>Room Check</t>
        </is>
      </c>
      <c r="P5" s="11" t="inlineStr">
        <is>
          <t>Stay Notes</t>
        </is>
      </c>
    </row>
    <row r="6">
      <c r="A6" s="12" t="inlineStr">
        <is>
          <t>FBR-0001</t>
        </is>
      </c>
      <c r="B6" s="13" t="inlineStr">
        <is>
          <t>Avery Example</t>
        </is>
      </c>
      <c r="C6" s="13" t="inlineStr">
        <is>
          <t>Maple</t>
        </is>
      </c>
      <c r="D6" s="14" t="inlineStr">
        <is>
          <t>Standard</t>
        </is>
      </c>
      <c r="E6" s="30" t="n">
        <v>46275</v>
      </c>
      <c r="F6" s="30" t="n">
        <v>46278</v>
      </c>
      <c r="G6" s="16" t="n">
        <v>1</v>
      </c>
      <c r="H6" s="31" t="n">
        <v>54</v>
      </c>
      <c r="I6" s="31" t="n">
        <v>8</v>
      </c>
      <c r="J6" s="14" t="inlineStr">
        <is>
          <t>S-01</t>
        </is>
      </c>
      <c r="K6" s="14" t="inlineStr">
        <is>
          <t>Confirmed</t>
        </is>
      </c>
      <c r="L6" s="8">
        <f>IF(OR($E6="",$F6=""),"",IF($F6&gt;$E6,$F6-$E6,""))</f>
        <v/>
      </c>
      <c r="M6" s="32">
        <f>IF(OR($A6="",$L6="",$G6="",$H6=""),"",IFERROR($L6*($G6*$H6+IF($I6="",0,$I6)),""))</f>
        <v/>
      </c>
      <c r="N6" s="19">
        <f>IF(OR($A6="",$D6="",$E6="",$F6="",$G6="",$K6="",$K6="Cancelled",$K6="Completed"),"",IF($F6&lt;=$E6,"CHECK DATES",IFERROR(IF(MAX(INDEX(Availability!$B$5:$D$124,MATCH(MAX($E6,Assumptions!$B$4),Availability!$A$5:$A$124,0),MATCH($D6,Availability!$B$4:$D$4,0)):INDEX(Availability!$B$5:$D$124,MATCH($F6-1,Availability!$A$5:$A$124,0),MATCH($D6,Availability!$B$4:$D$4,0)))&gt;IFERROR(VLOOKUP($D6,Assumptions!$D$4:$E$6,2,FALSE),0),"CHECK CAPACITY","Within limit"),"CHECK RANGE")))</f>
        <v/>
      </c>
      <c r="O6" s="19">
        <f>IF(OR($A6="",$J6="",$E6="",$F6="",$K6="",$K6="Cancelled",$K6="Completed"),"",IF($F6&lt;=$E6,"CHECK DATES",IF(COUNTIFS($J$6:$J$155,$J6,$E$6:$E$155,"&lt;"&amp;$F6,$F$6:$F$155,"&gt;"&amp;$E6,$K$6:$K$155,"&lt;&gt;Cancelled",$K$6:$K$155,"&lt;&gt;Completed")&gt;1,"CHECK ROOM","No overlap")))</f>
        <v/>
      </c>
      <c r="P6" s="13" t="inlineStr">
        <is>
          <t>Owner note: morning meal is labeled.</t>
        </is>
      </c>
    </row>
    <row r="7">
      <c r="A7" s="12" t="inlineStr">
        <is>
          <t>FBR-0002</t>
        </is>
      </c>
      <c r="B7" s="13" t="inlineStr">
        <is>
          <t>Jordan Fiction</t>
        </is>
      </c>
      <c r="C7" s="13" t="inlineStr">
        <is>
          <t>Pippin</t>
        </is>
      </c>
      <c r="D7" s="14" t="inlineStr">
        <is>
          <t>Suite</t>
        </is>
      </c>
      <c r="E7" s="30" t="n">
        <v>46276</v>
      </c>
      <c r="F7" s="30" t="n">
        <v>46281</v>
      </c>
      <c r="G7" s="16" t="n">
        <v>1</v>
      </c>
      <c r="H7" s="31" t="n">
        <v>78</v>
      </c>
      <c r="I7" s="31" t="n">
        <v>0</v>
      </c>
      <c r="J7" s="14" t="inlineStr">
        <is>
          <t>U-01</t>
        </is>
      </c>
      <c r="K7" s="14" t="inlineStr">
        <is>
          <t>Confirmed</t>
        </is>
      </c>
      <c r="L7" s="9">
        <f>IF(OR($E7="",$F7=""),"",IF($F7&gt;$E7,$F7-$E7,""))</f>
        <v/>
      </c>
      <c r="M7" s="33">
        <f>IF(OR($A7="",$L7="",$G7="",$H7=""),"",IFERROR($L7*($G7*$H7+IF($I7="",0,$I7)),""))</f>
        <v/>
      </c>
      <c r="N7" s="21">
        <f>IF(OR($A7="",$D7="",$E7="",$F7="",$G7="",$K7="",$K7="Cancelled",$K7="Completed"),"",IF($F7&lt;=$E7,"CHECK DATES",IFERROR(IF(MAX(INDEX(Availability!$B$5:$D$124,MATCH(MAX($E7,Assumptions!$B$4),Availability!$A$5:$A$124,0),MATCH($D7,Availability!$B$4:$D$4,0)):INDEX(Availability!$B$5:$D$124,MATCH($F7-1,Availability!$A$5:$A$124,0),MATCH($D7,Availability!$B$4:$D$4,0)))&gt;IFERROR(VLOOKUP($D7,Assumptions!$D$4:$E$6,2,FALSE),0),"CHECK CAPACITY","Within limit"),"CHECK RANGE")))</f>
        <v/>
      </c>
      <c r="O7" s="21">
        <f>IF(OR($A7="",$J7="",$E7="",$F7="",$K7="",$K7="Cancelled",$K7="Completed"),"",IF($F7&lt;=$E7,"CHECK DATES",IF(COUNTIFS($J$6:$J$155,$J7,$E$6:$E$155,"&lt;"&amp;$F7,$F$6:$F$155,"&gt;"&amp;$E7,$K$6:$K$155,"&lt;&gt;Cancelled",$K$6:$K$155,"&lt;&gt;Completed")&gt;1,"CHECK ROOM","No overlap")))</f>
        <v/>
      </c>
      <c r="P7" s="13" t="inlineStr">
        <is>
          <t>Owner note: use the supplied food container.</t>
        </is>
      </c>
    </row>
    <row r="8">
      <c r="A8" s="12" t="inlineStr">
        <is>
          <t>FBR-0003</t>
        </is>
      </c>
      <c r="B8" s="13" t="inlineStr">
        <is>
          <t>Casey Sample</t>
        </is>
      </c>
      <c r="C8" s="13" t="inlineStr">
        <is>
          <t>Nori</t>
        </is>
      </c>
      <c r="D8" s="14" t="inlineStr">
        <is>
          <t>Standard</t>
        </is>
      </c>
      <c r="E8" s="30" t="n">
        <v>46275</v>
      </c>
      <c r="F8" s="30" t="n">
        <v>46277</v>
      </c>
      <c r="G8" s="16" t="n">
        <v>1</v>
      </c>
      <c r="H8" s="31" t="n">
        <v>54</v>
      </c>
      <c r="I8" s="31" t="n">
        <v>5</v>
      </c>
      <c r="J8" s="14" t="inlineStr">
        <is>
          <t>S-02</t>
        </is>
      </c>
      <c r="K8" s="14" t="inlineStr">
        <is>
          <t>Hold</t>
        </is>
      </c>
      <c r="L8" s="8">
        <f>IF(OR($E8="",$F8=""),"",IF($F8&gt;$E8,$F8-$E8,""))</f>
        <v/>
      </c>
      <c r="M8" s="32">
        <f>IF(OR($A8="",$L8="",$G8="",$H8=""),"",IFERROR($L8*($G8*$H8+IF($I8="",0,$I8)),""))</f>
        <v/>
      </c>
      <c r="N8" s="19">
        <f>IF(OR($A8="",$D8="",$E8="",$F8="",$G8="",$K8="",$K8="Cancelled",$K8="Completed"),"",IF($F8&lt;=$E8,"CHECK DATES",IFERROR(IF(MAX(INDEX(Availability!$B$5:$D$124,MATCH(MAX($E8,Assumptions!$B$4),Availability!$A$5:$A$124,0),MATCH($D8,Availability!$B$4:$D$4,0)):INDEX(Availability!$B$5:$D$124,MATCH($F8-1,Availability!$A$5:$A$124,0),MATCH($D8,Availability!$B$4:$D$4,0)))&gt;IFERROR(VLOOKUP($D8,Assumptions!$D$4:$E$6,2,FALSE),0),"CHECK CAPACITY","Within limit"),"CHECK RANGE")))</f>
        <v/>
      </c>
      <c r="O8" s="19">
        <f>IF(OR($A8="",$J8="",$E8="",$F8="",$K8="",$K8="Cancelled",$K8="Completed"),"",IF($F8&lt;=$E8,"CHECK DATES",IF(COUNTIFS($J$6:$J$155,$J8,$E$6:$E$155,"&lt;"&amp;$F8,$F$6:$F$155,"&gt;"&amp;$E8,$K$6:$K$155,"&lt;&gt;Cancelled",$K$6:$K$155,"&lt;&gt;Completed")&gt;1,"CHECK ROOM","No overlap")))</f>
        <v/>
      </c>
      <c r="P8" s="13" t="inlineStr">
        <is>
          <t>Awaiting owner confirmation.</t>
        </is>
      </c>
    </row>
    <row r="9">
      <c r="A9" s="12" t="inlineStr">
        <is>
          <t>FBR-0004</t>
        </is>
      </c>
      <c r="B9" s="13" t="inlineStr">
        <is>
          <t>Morgan Example</t>
        </is>
      </c>
      <c r="C9" s="13" t="inlineStr">
        <is>
          <t>Scout</t>
        </is>
      </c>
      <c r="D9" s="14" t="inlineStr">
        <is>
          <t>Standard</t>
        </is>
      </c>
      <c r="E9" s="30" t="n">
        <v>46273</v>
      </c>
      <c r="F9" s="30" t="n">
        <v>46276</v>
      </c>
      <c r="G9" s="16" t="n">
        <v>1</v>
      </c>
      <c r="H9" s="31" t="n">
        <v>54</v>
      </c>
      <c r="I9" s="31" t="n">
        <v>10</v>
      </c>
      <c r="J9" s="14" t="inlineStr">
        <is>
          <t>S-03</t>
        </is>
      </c>
      <c r="K9" s="14" t="inlineStr">
        <is>
          <t>Checked In</t>
        </is>
      </c>
      <c r="L9" s="9">
        <f>IF(OR($E9="",$F9=""),"",IF($F9&gt;$E9,$F9-$E9,""))</f>
        <v/>
      </c>
      <c r="M9" s="33">
        <f>IF(OR($A9="",$L9="",$G9="",$H9=""),"",IFERROR($L9*($G9*$H9+IF($I9="",0,$I9)),""))</f>
        <v/>
      </c>
      <c r="N9" s="21">
        <f>IF(OR($A9="",$D9="",$E9="",$F9="",$G9="",$K9="",$K9="Cancelled",$K9="Completed"),"",IF($F9&lt;=$E9,"CHECK DATES",IFERROR(IF(MAX(INDEX(Availability!$B$5:$D$124,MATCH(MAX($E9,Assumptions!$B$4),Availability!$A$5:$A$124,0),MATCH($D9,Availability!$B$4:$D$4,0)):INDEX(Availability!$B$5:$D$124,MATCH($F9-1,Availability!$A$5:$A$124,0),MATCH($D9,Availability!$B$4:$D$4,0)))&gt;IFERROR(VLOOKUP($D9,Assumptions!$D$4:$E$6,2,FALSE),0),"CHECK CAPACITY","Within limit"),"CHECK RANGE")))</f>
        <v/>
      </c>
      <c r="O9" s="21">
        <f>IF(OR($A9="",$J9="",$E9="",$F9="",$K9="",$K9="Cancelled",$K9="Completed"),"",IF($F9&lt;=$E9,"CHECK DATES",IF(COUNTIFS($J$6:$J$155,$J9,$E$6:$E$155,"&lt;"&amp;$F9,$F$6:$F$155,"&gt;"&amp;$E9,$K$6:$K$155,"&lt;&gt;Cancelled",$K$6:$K$155,"&lt;&gt;Completed")&gt;1,"CHECK ROOM","No overlap")))</f>
        <v/>
      </c>
      <c r="P9" s="13" t="inlineStr">
        <is>
          <t>Owner note: belongings were tagged at arrival.</t>
        </is>
      </c>
    </row>
    <row r="10">
      <c r="A10" s="12" t="inlineStr">
        <is>
          <t>FBR-0005</t>
        </is>
      </c>
      <c r="B10" s="13" t="inlineStr">
        <is>
          <t>Riley Fiction</t>
        </is>
      </c>
      <c r="C10" s="13" t="inlineStr">
        <is>
          <t>Juniper</t>
        </is>
      </c>
      <c r="D10" s="14" t="inlineStr">
        <is>
          <t>Cat Condo</t>
        </is>
      </c>
      <c r="E10" s="30" t="n">
        <v>46266</v>
      </c>
      <c r="F10" s="30" t="n">
        <v>46269</v>
      </c>
      <c r="G10" s="16" t="n">
        <v>1</v>
      </c>
      <c r="H10" s="31" t="n">
        <v>42</v>
      </c>
      <c r="I10" s="31" t="n">
        <v>0</v>
      </c>
      <c r="J10" s="14" t="inlineStr">
        <is>
          <t>C-01</t>
        </is>
      </c>
      <c r="K10" s="14" t="inlineStr">
        <is>
          <t>Completed</t>
        </is>
      </c>
      <c r="L10" s="8">
        <f>IF(OR($E10="",$F10=""),"",IF($F10&gt;$E10,$F10-$E10,""))</f>
        <v/>
      </c>
      <c r="M10" s="32">
        <f>IF(OR($A10="",$L10="",$G10="",$H10=""),"",IFERROR($L10*($G10*$H10+IF($I10="",0,$I10)),""))</f>
        <v/>
      </c>
      <c r="N10" s="19">
        <f>IF(OR($A10="",$D10="",$E10="",$F10="",$G10="",$K10="",$K10="Cancelled",$K10="Completed"),"",IF($F10&lt;=$E10,"CHECK DATES",IFERROR(IF(MAX(INDEX(Availability!$B$5:$D$124,MATCH(MAX($E10,Assumptions!$B$4),Availability!$A$5:$A$124,0),MATCH($D10,Availability!$B$4:$D$4,0)):INDEX(Availability!$B$5:$D$124,MATCH($F10-1,Availability!$A$5:$A$124,0),MATCH($D10,Availability!$B$4:$D$4,0)))&gt;IFERROR(VLOOKUP($D10,Assumptions!$D$4:$E$6,2,FALSE),0),"CHECK CAPACITY","Within limit"),"CHECK RANGE")))</f>
        <v/>
      </c>
      <c r="O10" s="19">
        <f>IF(OR($A10="",$J10="",$E10="",$F10="",$K10="",$K10="Cancelled",$K10="Completed"),"",IF($F10&lt;=$E10,"CHECK DATES",IF(COUNTIFS($J$6:$J$155,$J10,$E$6:$E$155,"&lt;"&amp;$F10,$F$6:$F$155,"&gt;"&amp;$E10,$K$6:$K$155,"&lt;&gt;Cancelled",$K$6:$K$155,"&lt;&gt;Completed")&gt;1,"CHECK ROOM","No overlap")))</f>
        <v/>
      </c>
      <c r="P10" s="13" t="inlineStr">
        <is>
          <t>Departure was recorded by staff.</t>
        </is>
      </c>
    </row>
    <row r="11">
      <c r="A11" s="12" t="inlineStr">
        <is>
          <t>FBR-0006</t>
        </is>
      </c>
      <c r="B11" s="13" t="inlineStr">
        <is>
          <t>Taylor Sample</t>
        </is>
      </c>
      <c r="C11" s="13" t="inlineStr">
        <is>
          <t>Comet</t>
        </is>
      </c>
      <c r="D11" s="14" t="inlineStr">
        <is>
          <t>Suite</t>
        </is>
      </c>
      <c r="E11" s="30" t="n">
        <v>46279</v>
      </c>
      <c r="F11" s="30" t="n">
        <v>46281</v>
      </c>
      <c r="G11" s="16" t="n">
        <v>1</v>
      </c>
      <c r="H11" s="31" t="n">
        <v>78</v>
      </c>
      <c r="I11" s="31" t="n">
        <v>12</v>
      </c>
      <c r="J11" s="14" t="inlineStr">
        <is>
          <t>U-02</t>
        </is>
      </c>
      <c r="K11" s="14" t="inlineStr">
        <is>
          <t>Cancelled</t>
        </is>
      </c>
      <c r="L11" s="9">
        <f>IF(OR($E11="",$F11=""),"",IF($F11&gt;$E11,$F11-$E11,""))</f>
        <v/>
      </c>
      <c r="M11" s="33">
        <f>IF(OR($A11="",$L11="",$G11="",$H11=""),"",IFERROR($L11*($G11*$H11+IF($I11="",0,$I11)),""))</f>
        <v/>
      </c>
      <c r="N11" s="21">
        <f>IF(OR($A11="",$D11="",$E11="",$F11="",$G11="",$K11="",$K11="Cancelled",$K11="Completed"),"",IF($F11&lt;=$E11,"CHECK DATES",IFERROR(IF(MAX(INDEX(Availability!$B$5:$D$124,MATCH(MAX($E11,Assumptions!$B$4),Availability!$A$5:$A$124,0),MATCH($D11,Availability!$B$4:$D$4,0)):INDEX(Availability!$B$5:$D$124,MATCH($F11-1,Availability!$A$5:$A$124,0),MATCH($D11,Availability!$B$4:$D$4,0)))&gt;IFERROR(VLOOKUP($D11,Assumptions!$D$4:$E$6,2,FALSE),0),"CHECK CAPACITY","Within limit"),"CHECK RANGE")))</f>
        <v/>
      </c>
      <c r="O11" s="21">
        <f>IF(OR($A11="",$J11="",$E11="",$F11="",$K11="",$K11="Cancelled",$K11="Completed"),"",IF($F11&lt;=$E11,"CHECK DATES",IF(COUNTIFS($J$6:$J$155,$J11,$E$6:$E$155,"&lt;"&amp;$F11,$F$6:$F$155,"&gt;"&amp;$E11,$K$6:$K$155,"&lt;&gt;Cancelled",$K$6:$K$155,"&lt;&gt;Completed")&gt;1,"CHECK ROOM","No overlap")))</f>
        <v/>
      </c>
      <c r="P11" s="13" t="inlineStr">
        <is>
          <t>Cancellation retained for planning history.</t>
        </is>
      </c>
    </row>
    <row r="12">
      <c r="A12" s="12" t="inlineStr">
        <is>
          <t>FBR-0007</t>
        </is>
      </c>
      <c r="B12" s="13" t="inlineStr">
        <is>
          <t>Cameron Example</t>
        </is>
      </c>
      <c r="C12" s="13" t="inlineStr">
        <is>
          <t>Miso</t>
        </is>
      </c>
      <c r="D12" s="14" t="inlineStr">
        <is>
          <t>Cat Condo</t>
        </is>
      </c>
      <c r="E12" s="30" t="n">
        <v>46284</v>
      </c>
      <c r="F12" s="30" t="n">
        <v>46289</v>
      </c>
      <c r="G12" s="16" t="n">
        <v>1</v>
      </c>
      <c r="H12" s="31" t="n">
        <v>42</v>
      </c>
      <c r="I12" s="31" t="n">
        <v>4</v>
      </c>
      <c r="J12" s="14" t="inlineStr">
        <is>
          <t>C-02</t>
        </is>
      </c>
      <c r="K12" s="14" t="inlineStr">
        <is>
          <t>Confirmed</t>
        </is>
      </c>
      <c r="L12" s="8">
        <f>IF(OR($E12="",$F12=""),"",IF($F12&gt;$E12,$F12-$E12,""))</f>
        <v/>
      </c>
      <c r="M12" s="32">
        <f>IF(OR($A12="",$L12="",$G12="",$H12=""),"",IFERROR($L12*($G12*$H12+IF($I12="",0,$I12)),""))</f>
        <v/>
      </c>
      <c r="N12" s="19">
        <f>IF(OR($A12="",$D12="",$E12="",$F12="",$G12="",$K12="",$K12="Cancelled",$K12="Completed"),"",IF($F12&lt;=$E12,"CHECK DATES",IFERROR(IF(MAX(INDEX(Availability!$B$5:$D$124,MATCH(MAX($E12,Assumptions!$B$4),Availability!$A$5:$A$124,0),MATCH($D12,Availability!$B$4:$D$4,0)):INDEX(Availability!$B$5:$D$124,MATCH($F12-1,Availability!$A$5:$A$124,0),MATCH($D12,Availability!$B$4:$D$4,0)))&gt;IFERROR(VLOOKUP($D12,Assumptions!$D$4:$E$6,2,FALSE),0),"CHECK CAPACITY","Within limit"),"CHECK RANGE")))</f>
        <v/>
      </c>
      <c r="O12" s="19">
        <f>IF(OR($A12="",$J12="",$E12="",$F12="",$K12="",$K12="Cancelled",$K12="Completed"),"",IF($F12&lt;=$E12,"CHECK DATES",IF(COUNTIFS($J$6:$J$155,$J12,$E$6:$E$155,"&lt;"&amp;$F12,$F$6:$F$155,"&gt;"&amp;$E12,$K$6:$K$155,"&lt;&gt;Cancelled",$K$6:$K$155,"&lt;&gt;Completed")&gt;1,"CHECK ROOM","No overlap")))</f>
        <v/>
      </c>
      <c r="P12" s="13" t="inlineStr">
        <is>
          <t>Owner note: food portions are labeled.</t>
        </is>
      </c>
    </row>
    <row r="13">
      <c r="A13" s="12" t="inlineStr">
        <is>
          <t>FBR-0008</t>
        </is>
      </c>
      <c r="B13" s="13" t="inlineStr">
        <is>
          <t>Dakota Fiction</t>
        </is>
      </c>
      <c r="C13" s="13" t="inlineStr">
        <is>
          <t>Wren</t>
        </is>
      </c>
      <c r="D13" s="14" t="inlineStr">
        <is>
          <t>Standard</t>
        </is>
      </c>
      <c r="E13" s="30" t="n">
        <v>46393</v>
      </c>
      <c r="F13" s="30" t="n">
        <v>46394</v>
      </c>
      <c r="G13" s="16" t="n">
        <v>1</v>
      </c>
      <c r="H13" s="31" t="n">
        <v>54</v>
      </c>
      <c r="I13" s="31" t="n">
        <v>0</v>
      </c>
      <c r="J13" s="14" t="inlineStr">
        <is>
          <t>S-01</t>
        </is>
      </c>
      <c r="K13" s="14" t="inlineStr">
        <is>
          <t>Hold</t>
        </is>
      </c>
      <c r="L13" s="9">
        <f>IF(OR($E13="",$F13=""),"",IF($F13&gt;$E13,$F13-$E13,""))</f>
        <v/>
      </c>
      <c r="M13" s="33">
        <f>IF(OR($A13="",$L13="",$G13="",$H13=""),"",IFERROR($L13*($G13*$H13+IF($I13="",0,$I13)),""))</f>
        <v/>
      </c>
      <c r="N13" s="21">
        <f>IF(OR($A13="",$D13="",$E13="",$F13="",$G13="",$K13="",$K13="Cancelled",$K13="Completed"),"",IF($F13&lt;=$E13,"CHECK DATES",IFERROR(IF(MAX(INDEX(Availability!$B$5:$D$124,MATCH(MAX($E13,Assumptions!$B$4),Availability!$A$5:$A$124,0),MATCH($D13,Availability!$B$4:$D$4,0)):INDEX(Availability!$B$5:$D$124,MATCH($F13-1,Availability!$A$5:$A$124,0),MATCH($D13,Availability!$B$4:$D$4,0)))&gt;IFERROR(VLOOKUP($D13,Assumptions!$D$4:$E$6,2,FALSE),0),"CHECK CAPACITY","Within limit"),"CHECK RANGE")))</f>
        <v/>
      </c>
      <c r="O13" s="21">
        <f>IF(OR($A13="",$J13="",$E13="",$F13="",$K13="",$K13="Cancelled",$K13="Completed"),"",IF($F13&lt;=$E13,"CHECK DATES",IF(COUNTIFS($J$6:$J$155,$J13,$E$6:$E$155,"&lt;"&amp;$F13,$F$6:$F$155,"&gt;"&amp;$E13,$K$6:$K$155,"&lt;&gt;Cancelled",$K$6:$K$155,"&lt;&gt;Completed")&gt;1,"CHECK ROOM","No overlap")))</f>
        <v/>
      </c>
      <c r="P13" s="13" t="inlineStr">
        <is>
          <t>Planning-horizon boundary example.</t>
        </is>
      </c>
    </row>
    <row r="14">
      <c r="A14" s="12" t="inlineStr">
        <is>
          <t>FBR-0009</t>
        </is>
      </c>
      <c r="B14" s="13" t="inlineStr">
        <is>
          <t>Quinn Sample</t>
        </is>
      </c>
      <c r="C14" s="13" t="inlineStr">
        <is>
          <t>Basil</t>
        </is>
      </c>
      <c r="D14" s="14" t="inlineStr">
        <is>
          <t>Suite</t>
        </is>
      </c>
      <c r="E14" s="30" t="n">
        <v>46294</v>
      </c>
      <c r="F14" s="30" t="n">
        <v>46299</v>
      </c>
      <c r="G14" s="16" t="n">
        <v>1</v>
      </c>
      <c r="H14" s="31" t="n">
        <v>78</v>
      </c>
      <c r="I14" s="31" t="n">
        <v>6</v>
      </c>
      <c r="J14" s="14" t="inlineStr">
        <is>
          <t>U-01</t>
        </is>
      </c>
      <c r="K14" s="14" t="inlineStr">
        <is>
          <t>Confirmed</t>
        </is>
      </c>
      <c r="L14" s="8">
        <f>IF(OR($E14="",$F14=""),"",IF($F14&gt;$E14,$F14-$E14,""))</f>
        <v/>
      </c>
      <c r="M14" s="32">
        <f>IF(OR($A14="",$L14="",$G14="",$H14=""),"",IFERROR($L14*($G14*$H14+IF($I14="",0,$I14)),""))</f>
        <v/>
      </c>
      <c r="N14" s="19">
        <f>IF(OR($A14="",$D14="",$E14="",$F14="",$G14="",$K14="",$K14="Cancelled",$K14="Completed"),"",IF($F14&lt;=$E14,"CHECK DATES",IFERROR(IF(MAX(INDEX(Availability!$B$5:$D$124,MATCH(MAX($E14,Assumptions!$B$4),Availability!$A$5:$A$124,0),MATCH($D14,Availability!$B$4:$D$4,0)):INDEX(Availability!$B$5:$D$124,MATCH($F14-1,Availability!$A$5:$A$124,0),MATCH($D14,Availability!$B$4:$D$4,0)))&gt;IFERROR(VLOOKUP($D14,Assumptions!$D$4:$E$6,2,FALSE),0),"CHECK CAPACITY","Within limit"),"CHECK RANGE")))</f>
        <v/>
      </c>
      <c r="O14" s="19">
        <f>IF(OR($A14="",$J14="",$E14="",$F14="",$K14="",$K14="Cancelled",$K14="Completed"),"",IF($F14&lt;=$E14,"CHECK DATES",IF(COUNTIFS($J$6:$J$155,$J14,$E$6:$E$155,"&lt;"&amp;$F14,$F$6:$F$155,"&gt;"&amp;$E14,$K$6:$K$155,"&lt;&gt;Cancelled",$K$6:$K$155,"&lt;&gt;Completed")&gt;1,"CHECK ROOM","No overlap")))</f>
        <v/>
      </c>
      <c r="P14" s="13" t="inlineStr">
        <is>
          <t>Owner note: family items are labeled.</t>
        </is>
      </c>
    </row>
    <row r="15">
      <c r="A15" s="12" t="inlineStr">
        <is>
          <t>FBR-0010</t>
        </is>
      </c>
      <c r="B15" s="13" t="inlineStr">
        <is>
          <t>Parker Example</t>
        </is>
      </c>
      <c r="C15" s="13" t="inlineStr">
        <is>
          <t>Clover</t>
        </is>
      </c>
      <c r="D15" s="14" t="inlineStr">
        <is>
          <t>Standard</t>
        </is>
      </c>
      <c r="E15" s="30" t="n">
        <v>46276</v>
      </c>
      <c r="F15" s="30" t="n">
        <v>46279</v>
      </c>
      <c r="G15" s="16" t="n">
        <v>1</v>
      </c>
      <c r="H15" s="31" t="n">
        <v>54</v>
      </c>
      <c r="I15" s="31" t="n">
        <v>7</v>
      </c>
      <c r="J15" s="14" t="inlineStr">
        <is>
          <t>S-01</t>
        </is>
      </c>
      <c r="K15" s="14" t="inlineStr">
        <is>
          <t>Confirmed</t>
        </is>
      </c>
      <c r="L15" s="9">
        <f>IF(OR($E15="",$F15=""),"",IF($F15&gt;$E15,$F15-$E15,""))</f>
        <v/>
      </c>
      <c r="M15" s="33">
        <f>IF(OR($A15="",$L15="",$G15="",$H15=""),"",IFERROR($L15*($G15*$H15+IF($I15="",0,$I15)),""))</f>
        <v/>
      </c>
      <c r="N15" s="21">
        <f>IF(OR($A15="",$D15="",$E15="",$F15="",$G15="",$K15="",$K15="Cancelled",$K15="Completed"),"",IF($F15&lt;=$E15,"CHECK DATES",IFERROR(IF(MAX(INDEX(Availability!$B$5:$D$124,MATCH(MAX($E15,Assumptions!$B$4),Availability!$A$5:$A$124,0),MATCH($D15,Availability!$B$4:$D$4,0)):INDEX(Availability!$B$5:$D$124,MATCH($F15-1,Availability!$A$5:$A$124,0),MATCH($D15,Availability!$B$4:$D$4,0)))&gt;IFERROR(VLOOKUP($D15,Assumptions!$D$4:$E$6,2,FALSE),0),"CHECK CAPACITY","Within limit"),"CHECK RANGE")))</f>
        <v/>
      </c>
      <c r="O15" s="21">
        <f>IF(OR($A15="",$J15="",$E15="",$F15="",$K15="",$K15="Cancelled",$K15="Completed"),"",IF($F15&lt;=$E15,"CHECK DATES",IF(COUNTIFS($J$6:$J$155,$J15,$E$6:$E$155,"&lt;"&amp;$F15,$F$6:$F$155,"&gt;"&amp;$E15,$K$6:$K$155,"&lt;&gt;Cancelled",$K$6:$K$155,"&lt;&gt;Completed")&gt;1,"CHECK ROOM","No overlap")))</f>
        <v/>
      </c>
      <c r="P15" s="13" t="inlineStr">
        <is>
          <t>Intentional room overlap example for review.</t>
        </is>
      </c>
    </row>
    <row r="16">
      <c r="A16" s="12" t="inlineStr">
        <is>
          <t>FBR-0011</t>
        </is>
      </c>
      <c r="B16" s="13" t="inlineStr">
        <is>
          <t>Reese Fiction</t>
        </is>
      </c>
      <c r="C16" s="13" t="inlineStr">
        <is>
          <t>Otis</t>
        </is>
      </c>
      <c r="D16" s="14" t="inlineStr">
        <is>
          <t>Standard</t>
        </is>
      </c>
      <c r="E16" s="30" t="n">
        <v>46276</v>
      </c>
      <c r="F16" s="30" t="n">
        <v>46278</v>
      </c>
      <c r="G16" s="16" t="n">
        <v>1</v>
      </c>
      <c r="H16" s="31" t="n">
        <v>54</v>
      </c>
      <c r="I16" s="31" t="n">
        <v>0</v>
      </c>
      <c r="J16" s="14" t="inlineStr">
        <is>
          <t>S-04</t>
        </is>
      </c>
      <c r="K16" s="14" t="inlineStr">
        <is>
          <t>Confirmed</t>
        </is>
      </c>
      <c r="L16" s="8">
        <f>IF(OR($E16="",$F16=""),"",IF($F16&gt;$E16,$F16-$E16,""))</f>
        <v/>
      </c>
      <c r="M16" s="32">
        <f>IF(OR($A16="",$L16="",$G16="",$H16=""),"",IFERROR($L16*($G16*$H16+IF($I16="",0,$I16)),""))</f>
        <v/>
      </c>
      <c r="N16" s="19">
        <f>IF(OR($A16="",$D16="",$E16="",$F16="",$G16="",$K16="",$K16="Cancelled",$K16="Completed"),"",IF($F16&lt;=$E16,"CHECK DATES",IFERROR(IF(MAX(INDEX(Availability!$B$5:$D$124,MATCH(MAX($E16,Assumptions!$B$4),Availability!$A$5:$A$124,0),MATCH($D16,Availability!$B$4:$D$4,0)):INDEX(Availability!$B$5:$D$124,MATCH($F16-1,Availability!$A$5:$A$124,0),MATCH($D16,Availability!$B$4:$D$4,0)))&gt;IFERROR(VLOOKUP($D16,Assumptions!$D$4:$E$6,2,FALSE),0),"CHECK CAPACITY","Within limit"),"CHECK RANGE")))</f>
        <v/>
      </c>
      <c r="O16" s="19">
        <f>IF(OR($A16="",$J16="",$E16="",$F16="",$K16="",$K16="Cancelled",$K16="Completed"),"",IF($F16&lt;=$E16,"CHECK DATES",IF(COUNTIFS($J$6:$J$155,$J16,$E$6:$E$155,"&lt;"&amp;$F16,$F$6:$F$155,"&gt;"&amp;$E16,$K$6:$K$155,"&lt;&gt;Cancelled",$K$6:$K$155,"&lt;&gt;Completed")&gt;1,"CHECK ROOM","No overlap")))</f>
        <v/>
      </c>
      <c r="P16" s="13" t="inlineStr">
        <is>
          <t>Intentional capacity example for review.</t>
        </is>
      </c>
    </row>
    <row r="17">
      <c r="A17" s="12" t="n"/>
      <c r="B17" s="13" t="n"/>
      <c r="C17" s="13" t="n"/>
      <c r="D17" s="14" t="n"/>
      <c r="E17" s="30" t="n"/>
      <c r="F17" s="30" t="n"/>
      <c r="G17" s="16" t="n"/>
      <c r="H17" s="31" t="n"/>
      <c r="I17" s="31" t="n"/>
      <c r="J17" s="14" t="n"/>
      <c r="K17" s="14" t="n"/>
      <c r="L17" s="9">
        <f>IF(OR($E17="",$F17=""),"",IF($F17&gt;$E17,$F17-$E17,""))</f>
        <v/>
      </c>
      <c r="M17" s="33">
        <f>IF(OR($A17="",$L17="",$G17="",$H17=""),"",IFERROR($L17*($G17*$H17+IF($I17="",0,$I17)),""))</f>
        <v/>
      </c>
      <c r="N17" s="21">
        <f>IF(OR($A17="",$D17="",$E17="",$F17="",$G17="",$K17="",$K17="Cancelled",$K17="Completed"),"",IF($F17&lt;=$E17,"CHECK DATES",IFERROR(IF(MAX(INDEX(Availability!$B$5:$D$124,MATCH(MAX($E17,Assumptions!$B$4),Availability!$A$5:$A$124,0),MATCH($D17,Availability!$B$4:$D$4,0)):INDEX(Availability!$B$5:$D$124,MATCH($F17-1,Availability!$A$5:$A$124,0),MATCH($D17,Availability!$B$4:$D$4,0)))&gt;IFERROR(VLOOKUP($D17,Assumptions!$D$4:$E$6,2,FALSE),0),"CHECK CAPACITY","Within limit"),"CHECK RANGE")))</f>
        <v/>
      </c>
      <c r="O17" s="21">
        <f>IF(OR($A17="",$J17="",$E17="",$F17="",$K17="",$K17="Cancelled",$K17="Completed"),"",IF($F17&lt;=$E17,"CHECK DATES",IF(COUNTIFS($J$6:$J$155,$J17,$E$6:$E$155,"&lt;"&amp;$F17,$F$6:$F$155,"&gt;"&amp;$E17,$K$6:$K$155,"&lt;&gt;Cancelled",$K$6:$K$155,"&lt;&gt;Completed")&gt;1,"CHECK ROOM","No overlap")))</f>
        <v/>
      </c>
      <c r="P17" s="13" t="n"/>
    </row>
    <row r="18">
      <c r="A18" s="12" t="n"/>
      <c r="B18" s="13" t="n"/>
      <c r="C18" s="13" t="n"/>
      <c r="D18" s="14" t="n"/>
      <c r="E18" s="30" t="n"/>
      <c r="F18" s="30" t="n"/>
      <c r="G18" s="16" t="n"/>
      <c r="H18" s="31" t="n"/>
      <c r="I18" s="31" t="n"/>
      <c r="J18" s="14" t="n"/>
      <c r="K18" s="14" t="n"/>
      <c r="L18" s="8">
        <f>IF(OR($E18="",$F18=""),"",IF($F18&gt;$E18,$F18-$E18,""))</f>
        <v/>
      </c>
      <c r="M18" s="32">
        <f>IF(OR($A18="",$L18="",$G18="",$H18=""),"",IFERROR($L18*($G18*$H18+IF($I18="",0,$I18)),""))</f>
        <v/>
      </c>
      <c r="N18" s="19">
        <f>IF(OR($A18="",$D18="",$E18="",$F18="",$G18="",$K18="",$K18="Cancelled",$K18="Completed"),"",IF($F18&lt;=$E18,"CHECK DATES",IFERROR(IF(MAX(INDEX(Availability!$B$5:$D$124,MATCH(MAX($E18,Assumptions!$B$4),Availability!$A$5:$A$124,0),MATCH($D18,Availability!$B$4:$D$4,0)):INDEX(Availability!$B$5:$D$124,MATCH($F18-1,Availability!$A$5:$A$124,0),MATCH($D18,Availability!$B$4:$D$4,0)))&gt;IFERROR(VLOOKUP($D18,Assumptions!$D$4:$E$6,2,FALSE),0),"CHECK CAPACITY","Within limit"),"CHECK RANGE")))</f>
        <v/>
      </c>
      <c r="O18" s="19">
        <f>IF(OR($A18="",$J18="",$E18="",$F18="",$K18="",$K18="Cancelled",$K18="Completed"),"",IF($F18&lt;=$E18,"CHECK DATES",IF(COUNTIFS($J$6:$J$155,$J18,$E$6:$E$155,"&lt;"&amp;$F18,$F$6:$F$155,"&gt;"&amp;$E18,$K$6:$K$155,"&lt;&gt;Cancelled",$K$6:$K$155,"&lt;&gt;Completed")&gt;1,"CHECK ROOM","No overlap")))</f>
        <v/>
      </c>
      <c r="P18" s="13" t="n"/>
    </row>
    <row r="19">
      <c r="A19" s="12" t="n"/>
      <c r="B19" s="13" t="n"/>
      <c r="C19" s="13" t="n"/>
      <c r="D19" s="14" t="n"/>
      <c r="E19" s="30" t="n"/>
      <c r="F19" s="30" t="n"/>
      <c r="G19" s="16" t="n"/>
      <c r="H19" s="31" t="n"/>
      <c r="I19" s="31" t="n"/>
      <c r="J19" s="14" t="n"/>
      <c r="K19" s="14" t="n"/>
      <c r="L19" s="9">
        <f>IF(OR($E19="",$F19=""),"",IF($F19&gt;$E19,$F19-$E19,""))</f>
        <v/>
      </c>
      <c r="M19" s="33">
        <f>IF(OR($A19="",$L19="",$G19="",$H19=""),"",IFERROR($L19*($G19*$H19+IF($I19="",0,$I19)),""))</f>
        <v/>
      </c>
      <c r="N19" s="21">
        <f>IF(OR($A19="",$D19="",$E19="",$F19="",$G19="",$K19="",$K19="Cancelled",$K19="Completed"),"",IF($F19&lt;=$E19,"CHECK DATES",IFERROR(IF(MAX(INDEX(Availability!$B$5:$D$124,MATCH(MAX($E19,Assumptions!$B$4),Availability!$A$5:$A$124,0),MATCH($D19,Availability!$B$4:$D$4,0)):INDEX(Availability!$B$5:$D$124,MATCH($F19-1,Availability!$A$5:$A$124,0),MATCH($D19,Availability!$B$4:$D$4,0)))&gt;IFERROR(VLOOKUP($D19,Assumptions!$D$4:$E$6,2,FALSE),0),"CHECK CAPACITY","Within limit"),"CHECK RANGE")))</f>
        <v/>
      </c>
      <c r="O19" s="21">
        <f>IF(OR($A19="",$J19="",$E19="",$F19="",$K19="",$K19="Cancelled",$K19="Completed"),"",IF($F19&lt;=$E19,"CHECK DATES",IF(COUNTIFS($J$6:$J$155,$J19,$E$6:$E$155,"&lt;"&amp;$F19,$F$6:$F$155,"&gt;"&amp;$E19,$K$6:$K$155,"&lt;&gt;Cancelled",$K$6:$K$155,"&lt;&gt;Completed")&gt;1,"CHECK ROOM","No overlap")))</f>
        <v/>
      </c>
      <c r="P19" s="13" t="n"/>
    </row>
    <row r="20">
      <c r="A20" s="12" t="n"/>
      <c r="B20" s="13" t="n"/>
      <c r="C20" s="13" t="n"/>
      <c r="D20" s="14" t="n"/>
      <c r="E20" s="30" t="n"/>
      <c r="F20" s="30" t="n"/>
      <c r="G20" s="16" t="n"/>
      <c r="H20" s="31" t="n"/>
      <c r="I20" s="31" t="n"/>
      <c r="J20" s="14" t="n"/>
      <c r="K20" s="14" t="n"/>
      <c r="L20" s="8">
        <f>IF(OR($E20="",$F20=""),"",IF($F20&gt;$E20,$F20-$E20,""))</f>
        <v/>
      </c>
      <c r="M20" s="32">
        <f>IF(OR($A20="",$L20="",$G20="",$H20=""),"",IFERROR($L20*($G20*$H20+IF($I20="",0,$I20)),""))</f>
        <v/>
      </c>
      <c r="N20" s="19">
        <f>IF(OR($A20="",$D20="",$E20="",$F20="",$G20="",$K20="",$K20="Cancelled",$K20="Completed"),"",IF($F20&lt;=$E20,"CHECK DATES",IFERROR(IF(MAX(INDEX(Availability!$B$5:$D$124,MATCH(MAX($E20,Assumptions!$B$4),Availability!$A$5:$A$124,0),MATCH($D20,Availability!$B$4:$D$4,0)):INDEX(Availability!$B$5:$D$124,MATCH($F20-1,Availability!$A$5:$A$124,0),MATCH($D20,Availability!$B$4:$D$4,0)))&gt;IFERROR(VLOOKUP($D20,Assumptions!$D$4:$E$6,2,FALSE),0),"CHECK CAPACITY","Within limit"),"CHECK RANGE")))</f>
        <v/>
      </c>
      <c r="O20" s="19">
        <f>IF(OR($A20="",$J20="",$E20="",$F20="",$K20="",$K20="Cancelled",$K20="Completed"),"",IF($F20&lt;=$E20,"CHECK DATES",IF(COUNTIFS($J$6:$J$155,$J20,$E$6:$E$155,"&lt;"&amp;$F20,$F$6:$F$155,"&gt;"&amp;$E20,$K$6:$K$155,"&lt;&gt;Cancelled",$K$6:$K$155,"&lt;&gt;Completed")&gt;1,"CHECK ROOM","No overlap")))</f>
        <v/>
      </c>
      <c r="P20" s="13" t="n"/>
    </row>
    <row r="21">
      <c r="A21" s="12" t="n"/>
      <c r="B21" s="13" t="n"/>
      <c r="C21" s="13" t="n"/>
      <c r="D21" s="14" t="n"/>
      <c r="E21" s="30" t="n"/>
      <c r="F21" s="30" t="n"/>
      <c r="G21" s="16" t="n"/>
      <c r="H21" s="31" t="n"/>
      <c r="I21" s="31" t="n"/>
      <c r="J21" s="14" t="n"/>
      <c r="K21" s="14" t="n"/>
      <c r="L21" s="9">
        <f>IF(OR($E21="",$F21=""),"",IF($F21&gt;$E21,$F21-$E21,""))</f>
        <v/>
      </c>
      <c r="M21" s="33">
        <f>IF(OR($A21="",$L21="",$G21="",$H21=""),"",IFERROR($L21*($G21*$H21+IF($I21="",0,$I21)),""))</f>
        <v/>
      </c>
      <c r="N21" s="21">
        <f>IF(OR($A21="",$D21="",$E21="",$F21="",$G21="",$K21="",$K21="Cancelled",$K21="Completed"),"",IF($F21&lt;=$E21,"CHECK DATES",IFERROR(IF(MAX(INDEX(Availability!$B$5:$D$124,MATCH(MAX($E21,Assumptions!$B$4),Availability!$A$5:$A$124,0),MATCH($D21,Availability!$B$4:$D$4,0)):INDEX(Availability!$B$5:$D$124,MATCH($F21-1,Availability!$A$5:$A$124,0),MATCH($D21,Availability!$B$4:$D$4,0)))&gt;IFERROR(VLOOKUP($D21,Assumptions!$D$4:$E$6,2,FALSE),0),"CHECK CAPACITY","Within limit"),"CHECK RANGE")))</f>
        <v/>
      </c>
      <c r="O21" s="21">
        <f>IF(OR($A21="",$J21="",$E21="",$F21="",$K21="",$K21="Cancelled",$K21="Completed"),"",IF($F21&lt;=$E21,"CHECK DATES",IF(COUNTIFS($J$6:$J$155,$J21,$E$6:$E$155,"&lt;"&amp;$F21,$F$6:$F$155,"&gt;"&amp;$E21,$K$6:$K$155,"&lt;&gt;Cancelled",$K$6:$K$155,"&lt;&gt;Completed")&gt;1,"CHECK ROOM","No overlap")))</f>
        <v/>
      </c>
      <c r="P21" s="13" t="n"/>
    </row>
    <row r="22">
      <c r="A22" s="12" t="n"/>
      <c r="B22" s="13" t="n"/>
      <c r="C22" s="13" t="n"/>
      <c r="D22" s="14" t="n"/>
      <c r="E22" s="30" t="n"/>
      <c r="F22" s="30" t="n"/>
      <c r="G22" s="16" t="n"/>
      <c r="H22" s="31" t="n"/>
      <c r="I22" s="31" t="n"/>
      <c r="J22" s="14" t="n"/>
      <c r="K22" s="14" t="n"/>
      <c r="L22" s="8">
        <f>IF(OR($E22="",$F22=""),"",IF($F22&gt;$E22,$F22-$E22,""))</f>
        <v/>
      </c>
      <c r="M22" s="32">
        <f>IF(OR($A22="",$L22="",$G22="",$H22=""),"",IFERROR($L22*($G22*$H22+IF($I22="",0,$I22)),""))</f>
        <v/>
      </c>
      <c r="N22" s="19">
        <f>IF(OR($A22="",$D22="",$E22="",$F22="",$G22="",$K22="",$K22="Cancelled",$K22="Completed"),"",IF($F22&lt;=$E22,"CHECK DATES",IFERROR(IF(MAX(INDEX(Availability!$B$5:$D$124,MATCH(MAX($E22,Assumptions!$B$4),Availability!$A$5:$A$124,0),MATCH($D22,Availability!$B$4:$D$4,0)):INDEX(Availability!$B$5:$D$124,MATCH($F22-1,Availability!$A$5:$A$124,0),MATCH($D22,Availability!$B$4:$D$4,0)))&gt;IFERROR(VLOOKUP($D22,Assumptions!$D$4:$E$6,2,FALSE),0),"CHECK CAPACITY","Within limit"),"CHECK RANGE")))</f>
        <v/>
      </c>
      <c r="O22" s="19">
        <f>IF(OR($A22="",$J22="",$E22="",$F22="",$K22="",$K22="Cancelled",$K22="Completed"),"",IF($F22&lt;=$E22,"CHECK DATES",IF(COUNTIFS($J$6:$J$155,$J22,$E$6:$E$155,"&lt;"&amp;$F22,$F$6:$F$155,"&gt;"&amp;$E22,$K$6:$K$155,"&lt;&gt;Cancelled",$K$6:$K$155,"&lt;&gt;Completed")&gt;1,"CHECK ROOM","No overlap")))</f>
        <v/>
      </c>
      <c r="P22" s="13" t="n"/>
    </row>
    <row r="23">
      <c r="A23" s="12" t="n"/>
      <c r="B23" s="13" t="n"/>
      <c r="C23" s="13" t="n"/>
      <c r="D23" s="14" t="n"/>
      <c r="E23" s="30" t="n"/>
      <c r="F23" s="30" t="n"/>
      <c r="G23" s="16" t="n"/>
      <c r="H23" s="31" t="n"/>
      <c r="I23" s="31" t="n"/>
      <c r="J23" s="14" t="n"/>
      <c r="K23" s="14" t="n"/>
      <c r="L23" s="9">
        <f>IF(OR($E23="",$F23=""),"",IF($F23&gt;$E23,$F23-$E23,""))</f>
        <v/>
      </c>
      <c r="M23" s="33">
        <f>IF(OR($A23="",$L23="",$G23="",$H23=""),"",IFERROR($L23*($G23*$H23+IF($I23="",0,$I23)),""))</f>
        <v/>
      </c>
      <c r="N23" s="21">
        <f>IF(OR($A23="",$D23="",$E23="",$F23="",$G23="",$K23="",$K23="Cancelled",$K23="Completed"),"",IF($F23&lt;=$E23,"CHECK DATES",IFERROR(IF(MAX(INDEX(Availability!$B$5:$D$124,MATCH(MAX($E23,Assumptions!$B$4),Availability!$A$5:$A$124,0),MATCH($D23,Availability!$B$4:$D$4,0)):INDEX(Availability!$B$5:$D$124,MATCH($F23-1,Availability!$A$5:$A$124,0),MATCH($D23,Availability!$B$4:$D$4,0)))&gt;IFERROR(VLOOKUP($D23,Assumptions!$D$4:$E$6,2,FALSE),0),"CHECK CAPACITY","Within limit"),"CHECK RANGE")))</f>
        <v/>
      </c>
      <c r="O23" s="21">
        <f>IF(OR($A23="",$J23="",$E23="",$F23="",$K23="",$K23="Cancelled",$K23="Completed"),"",IF($F23&lt;=$E23,"CHECK DATES",IF(COUNTIFS($J$6:$J$155,$J23,$E$6:$E$155,"&lt;"&amp;$F23,$F$6:$F$155,"&gt;"&amp;$E23,$K$6:$K$155,"&lt;&gt;Cancelled",$K$6:$K$155,"&lt;&gt;Completed")&gt;1,"CHECK ROOM","No overlap")))</f>
        <v/>
      </c>
      <c r="P23" s="13" t="n"/>
    </row>
    <row r="24">
      <c r="A24" s="12" t="n"/>
      <c r="B24" s="13" t="n"/>
      <c r="C24" s="13" t="n"/>
      <c r="D24" s="14" t="n"/>
      <c r="E24" s="30" t="n"/>
      <c r="F24" s="30" t="n"/>
      <c r="G24" s="16" t="n"/>
      <c r="H24" s="31" t="n"/>
      <c r="I24" s="31" t="n"/>
      <c r="J24" s="14" t="n"/>
      <c r="K24" s="14" t="n"/>
      <c r="L24" s="8">
        <f>IF(OR($E24="",$F24=""),"",IF($F24&gt;$E24,$F24-$E24,""))</f>
        <v/>
      </c>
      <c r="M24" s="32">
        <f>IF(OR($A24="",$L24="",$G24="",$H24=""),"",IFERROR($L24*($G24*$H24+IF($I24="",0,$I24)),""))</f>
        <v/>
      </c>
      <c r="N24" s="19">
        <f>IF(OR($A24="",$D24="",$E24="",$F24="",$G24="",$K24="",$K24="Cancelled",$K24="Completed"),"",IF($F24&lt;=$E24,"CHECK DATES",IFERROR(IF(MAX(INDEX(Availability!$B$5:$D$124,MATCH(MAX($E24,Assumptions!$B$4),Availability!$A$5:$A$124,0),MATCH($D24,Availability!$B$4:$D$4,0)):INDEX(Availability!$B$5:$D$124,MATCH($F24-1,Availability!$A$5:$A$124,0),MATCH($D24,Availability!$B$4:$D$4,0)))&gt;IFERROR(VLOOKUP($D24,Assumptions!$D$4:$E$6,2,FALSE),0),"CHECK CAPACITY","Within limit"),"CHECK RANGE")))</f>
        <v/>
      </c>
      <c r="O24" s="19">
        <f>IF(OR($A24="",$J24="",$E24="",$F24="",$K24="",$K24="Cancelled",$K24="Completed"),"",IF($F24&lt;=$E24,"CHECK DATES",IF(COUNTIFS($J$6:$J$155,$J24,$E$6:$E$155,"&lt;"&amp;$F24,$F$6:$F$155,"&gt;"&amp;$E24,$K$6:$K$155,"&lt;&gt;Cancelled",$K$6:$K$155,"&lt;&gt;Completed")&gt;1,"CHECK ROOM","No overlap")))</f>
        <v/>
      </c>
      <c r="P24" s="13" t="n"/>
    </row>
    <row r="25">
      <c r="A25" s="12" t="n"/>
      <c r="B25" s="13" t="n"/>
      <c r="C25" s="13" t="n"/>
      <c r="D25" s="14" t="n"/>
      <c r="E25" s="30" t="n"/>
      <c r="F25" s="30" t="n"/>
      <c r="G25" s="16" t="n"/>
      <c r="H25" s="31" t="n"/>
      <c r="I25" s="31" t="n"/>
      <c r="J25" s="14" t="n"/>
      <c r="K25" s="14" t="n"/>
      <c r="L25" s="9">
        <f>IF(OR($E25="",$F25=""),"",IF($F25&gt;$E25,$F25-$E25,""))</f>
        <v/>
      </c>
      <c r="M25" s="33">
        <f>IF(OR($A25="",$L25="",$G25="",$H25=""),"",IFERROR($L25*($G25*$H25+IF($I25="",0,$I25)),""))</f>
        <v/>
      </c>
      <c r="N25" s="21">
        <f>IF(OR($A25="",$D25="",$E25="",$F25="",$G25="",$K25="",$K25="Cancelled",$K25="Completed"),"",IF($F25&lt;=$E25,"CHECK DATES",IFERROR(IF(MAX(INDEX(Availability!$B$5:$D$124,MATCH(MAX($E25,Assumptions!$B$4),Availability!$A$5:$A$124,0),MATCH($D25,Availability!$B$4:$D$4,0)):INDEX(Availability!$B$5:$D$124,MATCH($F25-1,Availability!$A$5:$A$124,0),MATCH($D25,Availability!$B$4:$D$4,0)))&gt;IFERROR(VLOOKUP($D25,Assumptions!$D$4:$E$6,2,FALSE),0),"CHECK CAPACITY","Within limit"),"CHECK RANGE")))</f>
        <v/>
      </c>
      <c r="O25" s="21">
        <f>IF(OR($A25="",$J25="",$E25="",$F25="",$K25="",$K25="Cancelled",$K25="Completed"),"",IF($F25&lt;=$E25,"CHECK DATES",IF(COUNTIFS($J$6:$J$155,$J25,$E$6:$E$155,"&lt;"&amp;$F25,$F$6:$F$155,"&gt;"&amp;$E25,$K$6:$K$155,"&lt;&gt;Cancelled",$K$6:$K$155,"&lt;&gt;Completed")&gt;1,"CHECK ROOM","No overlap")))</f>
        <v/>
      </c>
      <c r="P25" s="13" t="n"/>
    </row>
    <row r="26">
      <c r="A26" s="12" t="n"/>
      <c r="B26" s="13" t="n"/>
      <c r="C26" s="13" t="n"/>
      <c r="D26" s="14" t="n"/>
      <c r="E26" s="30" t="n"/>
      <c r="F26" s="30" t="n"/>
      <c r="G26" s="16" t="n"/>
      <c r="H26" s="31" t="n"/>
      <c r="I26" s="31" t="n"/>
      <c r="J26" s="14" t="n"/>
      <c r="K26" s="14" t="n"/>
      <c r="L26" s="8">
        <f>IF(OR($E26="",$F26=""),"",IF($F26&gt;$E26,$F26-$E26,""))</f>
        <v/>
      </c>
      <c r="M26" s="32">
        <f>IF(OR($A26="",$L26="",$G26="",$H26=""),"",IFERROR($L26*($G26*$H26+IF($I26="",0,$I26)),""))</f>
        <v/>
      </c>
      <c r="N26" s="19">
        <f>IF(OR($A26="",$D26="",$E26="",$F26="",$G26="",$K26="",$K26="Cancelled",$K26="Completed"),"",IF($F26&lt;=$E26,"CHECK DATES",IFERROR(IF(MAX(INDEX(Availability!$B$5:$D$124,MATCH(MAX($E26,Assumptions!$B$4),Availability!$A$5:$A$124,0),MATCH($D26,Availability!$B$4:$D$4,0)):INDEX(Availability!$B$5:$D$124,MATCH($F26-1,Availability!$A$5:$A$124,0),MATCH($D26,Availability!$B$4:$D$4,0)))&gt;IFERROR(VLOOKUP($D26,Assumptions!$D$4:$E$6,2,FALSE),0),"CHECK CAPACITY","Within limit"),"CHECK RANGE")))</f>
        <v/>
      </c>
      <c r="O26" s="19">
        <f>IF(OR($A26="",$J26="",$E26="",$F26="",$K26="",$K26="Cancelled",$K26="Completed"),"",IF($F26&lt;=$E26,"CHECK DATES",IF(COUNTIFS($J$6:$J$155,$J26,$E$6:$E$155,"&lt;"&amp;$F26,$F$6:$F$155,"&gt;"&amp;$E26,$K$6:$K$155,"&lt;&gt;Cancelled",$K$6:$K$155,"&lt;&gt;Completed")&gt;1,"CHECK ROOM","No overlap")))</f>
        <v/>
      </c>
      <c r="P26" s="13" t="n"/>
    </row>
    <row r="27">
      <c r="A27" s="12" t="n"/>
      <c r="B27" s="13" t="n"/>
      <c r="C27" s="13" t="n"/>
      <c r="D27" s="14" t="n"/>
      <c r="E27" s="30" t="n"/>
      <c r="F27" s="30" t="n"/>
      <c r="G27" s="16" t="n"/>
      <c r="H27" s="31" t="n"/>
      <c r="I27" s="31" t="n"/>
      <c r="J27" s="14" t="n"/>
      <c r="K27" s="14" t="n"/>
      <c r="L27" s="9">
        <f>IF(OR($E27="",$F27=""),"",IF($F27&gt;$E27,$F27-$E27,""))</f>
        <v/>
      </c>
      <c r="M27" s="33">
        <f>IF(OR($A27="",$L27="",$G27="",$H27=""),"",IFERROR($L27*($G27*$H27+IF($I27="",0,$I27)),""))</f>
        <v/>
      </c>
      <c r="N27" s="21">
        <f>IF(OR($A27="",$D27="",$E27="",$F27="",$G27="",$K27="",$K27="Cancelled",$K27="Completed"),"",IF($F27&lt;=$E27,"CHECK DATES",IFERROR(IF(MAX(INDEX(Availability!$B$5:$D$124,MATCH(MAX($E27,Assumptions!$B$4),Availability!$A$5:$A$124,0),MATCH($D27,Availability!$B$4:$D$4,0)):INDEX(Availability!$B$5:$D$124,MATCH($F27-1,Availability!$A$5:$A$124,0),MATCH($D27,Availability!$B$4:$D$4,0)))&gt;IFERROR(VLOOKUP($D27,Assumptions!$D$4:$E$6,2,FALSE),0),"CHECK CAPACITY","Within limit"),"CHECK RANGE")))</f>
        <v/>
      </c>
      <c r="O27" s="21">
        <f>IF(OR($A27="",$J27="",$E27="",$F27="",$K27="",$K27="Cancelled",$K27="Completed"),"",IF($F27&lt;=$E27,"CHECK DATES",IF(COUNTIFS($J$6:$J$155,$J27,$E$6:$E$155,"&lt;"&amp;$F27,$F$6:$F$155,"&gt;"&amp;$E27,$K$6:$K$155,"&lt;&gt;Cancelled",$K$6:$K$155,"&lt;&gt;Completed")&gt;1,"CHECK ROOM","No overlap")))</f>
        <v/>
      </c>
      <c r="P27" s="13" t="n"/>
    </row>
    <row r="28">
      <c r="A28" s="12" t="n"/>
      <c r="B28" s="13" t="n"/>
      <c r="C28" s="13" t="n"/>
      <c r="D28" s="14" t="n"/>
      <c r="E28" s="30" t="n"/>
      <c r="F28" s="30" t="n"/>
      <c r="G28" s="16" t="n"/>
      <c r="H28" s="31" t="n"/>
      <c r="I28" s="31" t="n"/>
      <c r="J28" s="14" t="n"/>
      <c r="K28" s="14" t="n"/>
      <c r="L28" s="8">
        <f>IF(OR($E28="",$F28=""),"",IF($F28&gt;$E28,$F28-$E28,""))</f>
        <v/>
      </c>
      <c r="M28" s="32">
        <f>IF(OR($A28="",$L28="",$G28="",$H28=""),"",IFERROR($L28*($G28*$H28+IF($I28="",0,$I28)),""))</f>
        <v/>
      </c>
      <c r="N28" s="19">
        <f>IF(OR($A28="",$D28="",$E28="",$F28="",$G28="",$K28="",$K28="Cancelled",$K28="Completed"),"",IF($F28&lt;=$E28,"CHECK DATES",IFERROR(IF(MAX(INDEX(Availability!$B$5:$D$124,MATCH(MAX($E28,Assumptions!$B$4),Availability!$A$5:$A$124,0),MATCH($D28,Availability!$B$4:$D$4,0)):INDEX(Availability!$B$5:$D$124,MATCH($F28-1,Availability!$A$5:$A$124,0),MATCH($D28,Availability!$B$4:$D$4,0)))&gt;IFERROR(VLOOKUP($D28,Assumptions!$D$4:$E$6,2,FALSE),0),"CHECK CAPACITY","Within limit"),"CHECK RANGE")))</f>
        <v/>
      </c>
      <c r="O28" s="19">
        <f>IF(OR($A28="",$J28="",$E28="",$F28="",$K28="",$K28="Cancelled",$K28="Completed"),"",IF($F28&lt;=$E28,"CHECK DATES",IF(COUNTIFS($J$6:$J$155,$J28,$E$6:$E$155,"&lt;"&amp;$F28,$F$6:$F$155,"&gt;"&amp;$E28,$K$6:$K$155,"&lt;&gt;Cancelled",$K$6:$K$155,"&lt;&gt;Completed")&gt;1,"CHECK ROOM","No overlap")))</f>
        <v/>
      </c>
      <c r="P28" s="13" t="n"/>
    </row>
    <row r="29">
      <c r="A29" s="12" t="n"/>
      <c r="B29" s="13" t="n"/>
      <c r="C29" s="13" t="n"/>
      <c r="D29" s="14" t="n"/>
      <c r="E29" s="30" t="n"/>
      <c r="F29" s="30" t="n"/>
      <c r="G29" s="16" t="n"/>
      <c r="H29" s="31" t="n"/>
      <c r="I29" s="31" t="n"/>
      <c r="J29" s="14" t="n"/>
      <c r="K29" s="14" t="n"/>
      <c r="L29" s="9">
        <f>IF(OR($E29="",$F29=""),"",IF($F29&gt;$E29,$F29-$E29,""))</f>
        <v/>
      </c>
      <c r="M29" s="33">
        <f>IF(OR($A29="",$L29="",$G29="",$H29=""),"",IFERROR($L29*($G29*$H29+IF($I29="",0,$I29)),""))</f>
        <v/>
      </c>
      <c r="N29" s="21">
        <f>IF(OR($A29="",$D29="",$E29="",$F29="",$G29="",$K29="",$K29="Cancelled",$K29="Completed"),"",IF($F29&lt;=$E29,"CHECK DATES",IFERROR(IF(MAX(INDEX(Availability!$B$5:$D$124,MATCH(MAX($E29,Assumptions!$B$4),Availability!$A$5:$A$124,0),MATCH($D29,Availability!$B$4:$D$4,0)):INDEX(Availability!$B$5:$D$124,MATCH($F29-1,Availability!$A$5:$A$124,0),MATCH($D29,Availability!$B$4:$D$4,0)))&gt;IFERROR(VLOOKUP($D29,Assumptions!$D$4:$E$6,2,FALSE),0),"CHECK CAPACITY","Within limit"),"CHECK RANGE")))</f>
        <v/>
      </c>
      <c r="O29" s="21">
        <f>IF(OR($A29="",$J29="",$E29="",$F29="",$K29="",$K29="Cancelled",$K29="Completed"),"",IF($F29&lt;=$E29,"CHECK DATES",IF(COUNTIFS($J$6:$J$155,$J29,$E$6:$E$155,"&lt;"&amp;$F29,$F$6:$F$155,"&gt;"&amp;$E29,$K$6:$K$155,"&lt;&gt;Cancelled",$K$6:$K$155,"&lt;&gt;Completed")&gt;1,"CHECK ROOM","No overlap")))</f>
        <v/>
      </c>
      <c r="P29" s="13" t="n"/>
    </row>
    <row r="30">
      <c r="A30" s="12" t="n"/>
      <c r="B30" s="13" t="n"/>
      <c r="C30" s="13" t="n"/>
      <c r="D30" s="14" t="n"/>
      <c r="E30" s="30" t="n"/>
      <c r="F30" s="30" t="n"/>
      <c r="G30" s="16" t="n"/>
      <c r="H30" s="31" t="n"/>
      <c r="I30" s="31" t="n"/>
      <c r="J30" s="14" t="n"/>
      <c r="K30" s="14" t="n"/>
      <c r="L30" s="8">
        <f>IF(OR($E30="",$F30=""),"",IF($F30&gt;$E30,$F30-$E30,""))</f>
        <v/>
      </c>
      <c r="M30" s="32">
        <f>IF(OR($A30="",$L30="",$G30="",$H30=""),"",IFERROR($L30*($G30*$H30+IF($I30="",0,$I30)),""))</f>
        <v/>
      </c>
      <c r="N30" s="19">
        <f>IF(OR($A30="",$D30="",$E30="",$F30="",$G30="",$K30="",$K30="Cancelled",$K30="Completed"),"",IF($F30&lt;=$E30,"CHECK DATES",IFERROR(IF(MAX(INDEX(Availability!$B$5:$D$124,MATCH(MAX($E30,Assumptions!$B$4),Availability!$A$5:$A$124,0),MATCH($D30,Availability!$B$4:$D$4,0)):INDEX(Availability!$B$5:$D$124,MATCH($F30-1,Availability!$A$5:$A$124,0),MATCH($D30,Availability!$B$4:$D$4,0)))&gt;IFERROR(VLOOKUP($D30,Assumptions!$D$4:$E$6,2,FALSE),0),"CHECK CAPACITY","Within limit"),"CHECK RANGE")))</f>
        <v/>
      </c>
      <c r="O30" s="19">
        <f>IF(OR($A30="",$J30="",$E30="",$F30="",$K30="",$K30="Cancelled",$K30="Completed"),"",IF($F30&lt;=$E30,"CHECK DATES",IF(COUNTIFS($J$6:$J$155,$J30,$E$6:$E$155,"&lt;"&amp;$F30,$F$6:$F$155,"&gt;"&amp;$E30,$K$6:$K$155,"&lt;&gt;Cancelled",$K$6:$K$155,"&lt;&gt;Completed")&gt;1,"CHECK ROOM","No overlap")))</f>
        <v/>
      </c>
      <c r="P30" s="13" t="n"/>
    </row>
    <row r="31">
      <c r="A31" s="12" t="n"/>
      <c r="B31" s="13" t="n"/>
      <c r="C31" s="13" t="n"/>
      <c r="D31" s="14" t="n"/>
      <c r="E31" s="30" t="n"/>
      <c r="F31" s="30" t="n"/>
      <c r="G31" s="16" t="n"/>
      <c r="H31" s="31" t="n"/>
      <c r="I31" s="31" t="n"/>
      <c r="J31" s="14" t="n"/>
      <c r="K31" s="14" t="n"/>
      <c r="L31" s="9">
        <f>IF(OR($E31="",$F31=""),"",IF($F31&gt;$E31,$F31-$E31,""))</f>
        <v/>
      </c>
      <c r="M31" s="33">
        <f>IF(OR($A31="",$L31="",$G31="",$H31=""),"",IFERROR($L31*($G31*$H31+IF($I31="",0,$I31)),""))</f>
        <v/>
      </c>
      <c r="N31" s="21">
        <f>IF(OR($A31="",$D31="",$E31="",$F31="",$G31="",$K31="",$K31="Cancelled",$K31="Completed"),"",IF($F31&lt;=$E31,"CHECK DATES",IFERROR(IF(MAX(INDEX(Availability!$B$5:$D$124,MATCH(MAX($E31,Assumptions!$B$4),Availability!$A$5:$A$124,0),MATCH($D31,Availability!$B$4:$D$4,0)):INDEX(Availability!$B$5:$D$124,MATCH($F31-1,Availability!$A$5:$A$124,0),MATCH($D31,Availability!$B$4:$D$4,0)))&gt;IFERROR(VLOOKUP($D31,Assumptions!$D$4:$E$6,2,FALSE),0),"CHECK CAPACITY","Within limit"),"CHECK RANGE")))</f>
        <v/>
      </c>
      <c r="O31" s="21">
        <f>IF(OR($A31="",$J31="",$E31="",$F31="",$K31="",$K31="Cancelled",$K31="Completed"),"",IF($F31&lt;=$E31,"CHECK DATES",IF(COUNTIFS($J$6:$J$155,$J31,$E$6:$E$155,"&lt;"&amp;$F31,$F$6:$F$155,"&gt;"&amp;$E31,$K$6:$K$155,"&lt;&gt;Cancelled",$K$6:$K$155,"&lt;&gt;Completed")&gt;1,"CHECK ROOM","No overlap")))</f>
        <v/>
      </c>
      <c r="P31" s="13" t="n"/>
    </row>
    <row r="32">
      <c r="A32" s="12" t="n"/>
      <c r="B32" s="13" t="n"/>
      <c r="C32" s="13" t="n"/>
      <c r="D32" s="14" t="n"/>
      <c r="E32" s="30" t="n"/>
      <c r="F32" s="30" t="n"/>
      <c r="G32" s="16" t="n"/>
      <c r="H32" s="31" t="n"/>
      <c r="I32" s="31" t="n"/>
      <c r="J32" s="14" t="n"/>
      <c r="K32" s="14" t="n"/>
      <c r="L32" s="8">
        <f>IF(OR($E32="",$F32=""),"",IF($F32&gt;$E32,$F32-$E32,""))</f>
        <v/>
      </c>
      <c r="M32" s="32">
        <f>IF(OR($A32="",$L32="",$G32="",$H32=""),"",IFERROR($L32*($G32*$H32+IF($I32="",0,$I32)),""))</f>
        <v/>
      </c>
      <c r="N32" s="19">
        <f>IF(OR($A32="",$D32="",$E32="",$F32="",$G32="",$K32="",$K32="Cancelled",$K32="Completed"),"",IF($F32&lt;=$E32,"CHECK DATES",IFERROR(IF(MAX(INDEX(Availability!$B$5:$D$124,MATCH(MAX($E32,Assumptions!$B$4),Availability!$A$5:$A$124,0),MATCH($D32,Availability!$B$4:$D$4,0)):INDEX(Availability!$B$5:$D$124,MATCH($F32-1,Availability!$A$5:$A$124,0),MATCH($D32,Availability!$B$4:$D$4,0)))&gt;IFERROR(VLOOKUP($D32,Assumptions!$D$4:$E$6,2,FALSE),0),"CHECK CAPACITY","Within limit"),"CHECK RANGE")))</f>
        <v/>
      </c>
      <c r="O32" s="19">
        <f>IF(OR($A32="",$J32="",$E32="",$F32="",$K32="",$K32="Cancelled",$K32="Completed"),"",IF($F32&lt;=$E32,"CHECK DATES",IF(COUNTIFS($J$6:$J$155,$J32,$E$6:$E$155,"&lt;"&amp;$F32,$F$6:$F$155,"&gt;"&amp;$E32,$K$6:$K$155,"&lt;&gt;Cancelled",$K$6:$K$155,"&lt;&gt;Completed")&gt;1,"CHECK ROOM","No overlap")))</f>
        <v/>
      </c>
      <c r="P32" s="13" t="n"/>
    </row>
    <row r="33">
      <c r="A33" s="12" t="n"/>
      <c r="B33" s="13" t="n"/>
      <c r="C33" s="13" t="n"/>
      <c r="D33" s="14" t="n"/>
      <c r="E33" s="30" t="n"/>
      <c r="F33" s="30" t="n"/>
      <c r="G33" s="16" t="n"/>
      <c r="H33" s="31" t="n"/>
      <c r="I33" s="31" t="n"/>
      <c r="J33" s="14" t="n"/>
      <c r="K33" s="14" t="n"/>
      <c r="L33" s="9">
        <f>IF(OR($E33="",$F33=""),"",IF($F33&gt;$E33,$F33-$E33,""))</f>
        <v/>
      </c>
      <c r="M33" s="33">
        <f>IF(OR($A33="",$L33="",$G33="",$H33=""),"",IFERROR($L33*($G33*$H33+IF($I33="",0,$I33)),""))</f>
        <v/>
      </c>
      <c r="N33" s="21">
        <f>IF(OR($A33="",$D33="",$E33="",$F33="",$G33="",$K33="",$K33="Cancelled",$K33="Completed"),"",IF($F33&lt;=$E33,"CHECK DATES",IFERROR(IF(MAX(INDEX(Availability!$B$5:$D$124,MATCH(MAX($E33,Assumptions!$B$4),Availability!$A$5:$A$124,0),MATCH($D33,Availability!$B$4:$D$4,0)):INDEX(Availability!$B$5:$D$124,MATCH($F33-1,Availability!$A$5:$A$124,0),MATCH($D33,Availability!$B$4:$D$4,0)))&gt;IFERROR(VLOOKUP($D33,Assumptions!$D$4:$E$6,2,FALSE),0),"CHECK CAPACITY","Within limit"),"CHECK RANGE")))</f>
        <v/>
      </c>
      <c r="O33" s="21">
        <f>IF(OR($A33="",$J33="",$E33="",$F33="",$K33="",$K33="Cancelled",$K33="Completed"),"",IF($F33&lt;=$E33,"CHECK DATES",IF(COUNTIFS($J$6:$J$155,$J33,$E$6:$E$155,"&lt;"&amp;$F33,$F$6:$F$155,"&gt;"&amp;$E33,$K$6:$K$155,"&lt;&gt;Cancelled",$K$6:$K$155,"&lt;&gt;Completed")&gt;1,"CHECK ROOM","No overlap")))</f>
        <v/>
      </c>
      <c r="P33" s="13" t="n"/>
    </row>
    <row r="34">
      <c r="A34" s="12" t="n"/>
      <c r="B34" s="13" t="n"/>
      <c r="C34" s="13" t="n"/>
      <c r="D34" s="14" t="n"/>
      <c r="E34" s="30" t="n"/>
      <c r="F34" s="30" t="n"/>
      <c r="G34" s="16" t="n"/>
      <c r="H34" s="31" t="n"/>
      <c r="I34" s="31" t="n"/>
      <c r="J34" s="14" t="n"/>
      <c r="K34" s="14" t="n"/>
      <c r="L34" s="8">
        <f>IF(OR($E34="",$F34=""),"",IF($F34&gt;$E34,$F34-$E34,""))</f>
        <v/>
      </c>
      <c r="M34" s="32">
        <f>IF(OR($A34="",$L34="",$G34="",$H34=""),"",IFERROR($L34*($G34*$H34+IF($I34="",0,$I34)),""))</f>
        <v/>
      </c>
      <c r="N34" s="19">
        <f>IF(OR($A34="",$D34="",$E34="",$F34="",$G34="",$K34="",$K34="Cancelled",$K34="Completed"),"",IF($F34&lt;=$E34,"CHECK DATES",IFERROR(IF(MAX(INDEX(Availability!$B$5:$D$124,MATCH(MAX($E34,Assumptions!$B$4),Availability!$A$5:$A$124,0),MATCH($D34,Availability!$B$4:$D$4,0)):INDEX(Availability!$B$5:$D$124,MATCH($F34-1,Availability!$A$5:$A$124,0),MATCH($D34,Availability!$B$4:$D$4,0)))&gt;IFERROR(VLOOKUP($D34,Assumptions!$D$4:$E$6,2,FALSE),0),"CHECK CAPACITY","Within limit"),"CHECK RANGE")))</f>
        <v/>
      </c>
      <c r="O34" s="19">
        <f>IF(OR($A34="",$J34="",$E34="",$F34="",$K34="",$K34="Cancelled",$K34="Completed"),"",IF($F34&lt;=$E34,"CHECK DATES",IF(COUNTIFS($J$6:$J$155,$J34,$E$6:$E$155,"&lt;"&amp;$F34,$F$6:$F$155,"&gt;"&amp;$E34,$K$6:$K$155,"&lt;&gt;Cancelled",$K$6:$K$155,"&lt;&gt;Completed")&gt;1,"CHECK ROOM","No overlap")))</f>
        <v/>
      </c>
      <c r="P34" s="13" t="n"/>
    </row>
    <row r="35">
      <c r="A35" s="12" t="n"/>
      <c r="B35" s="13" t="n"/>
      <c r="C35" s="13" t="n"/>
      <c r="D35" s="14" t="n"/>
      <c r="E35" s="30" t="n"/>
      <c r="F35" s="30" t="n"/>
      <c r="G35" s="16" t="n"/>
      <c r="H35" s="31" t="n"/>
      <c r="I35" s="31" t="n"/>
      <c r="J35" s="14" t="n"/>
      <c r="K35" s="14" t="n"/>
      <c r="L35" s="9">
        <f>IF(OR($E35="",$F35=""),"",IF($F35&gt;$E35,$F35-$E35,""))</f>
        <v/>
      </c>
      <c r="M35" s="33">
        <f>IF(OR($A35="",$L35="",$G35="",$H35=""),"",IFERROR($L35*($G35*$H35+IF($I35="",0,$I35)),""))</f>
        <v/>
      </c>
      <c r="N35" s="21">
        <f>IF(OR($A35="",$D35="",$E35="",$F35="",$G35="",$K35="",$K35="Cancelled",$K35="Completed"),"",IF($F35&lt;=$E35,"CHECK DATES",IFERROR(IF(MAX(INDEX(Availability!$B$5:$D$124,MATCH(MAX($E35,Assumptions!$B$4),Availability!$A$5:$A$124,0),MATCH($D35,Availability!$B$4:$D$4,0)):INDEX(Availability!$B$5:$D$124,MATCH($F35-1,Availability!$A$5:$A$124,0),MATCH($D35,Availability!$B$4:$D$4,0)))&gt;IFERROR(VLOOKUP($D35,Assumptions!$D$4:$E$6,2,FALSE),0),"CHECK CAPACITY","Within limit"),"CHECK RANGE")))</f>
        <v/>
      </c>
      <c r="O35" s="21">
        <f>IF(OR($A35="",$J35="",$E35="",$F35="",$K35="",$K35="Cancelled",$K35="Completed"),"",IF($F35&lt;=$E35,"CHECK DATES",IF(COUNTIFS($J$6:$J$155,$J35,$E$6:$E$155,"&lt;"&amp;$F35,$F$6:$F$155,"&gt;"&amp;$E35,$K$6:$K$155,"&lt;&gt;Cancelled",$K$6:$K$155,"&lt;&gt;Completed")&gt;1,"CHECK ROOM","No overlap")))</f>
        <v/>
      </c>
      <c r="P35" s="13" t="n"/>
    </row>
    <row r="36">
      <c r="A36" s="12" t="n"/>
      <c r="B36" s="13" t="n"/>
      <c r="C36" s="13" t="n"/>
      <c r="D36" s="14" t="n"/>
      <c r="E36" s="30" t="n"/>
      <c r="F36" s="30" t="n"/>
      <c r="G36" s="16" t="n"/>
      <c r="H36" s="31" t="n"/>
      <c r="I36" s="31" t="n"/>
      <c r="J36" s="14" t="n"/>
      <c r="K36" s="14" t="n"/>
      <c r="L36" s="8">
        <f>IF(OR($E36="",$F36=""),"",IF($F36&gt;$E36,$F36-$E36,""))</f>
        <v/>
      </c>
      <c r="M36" s="32">
        <f>IF(OR($A36="",$L36="",$G36="",$H36=""),"",IFERROR($L36*($G36*$H36+IF($I36="",0,$I36)),""))</f>
        <v/>
      </c>
      <c r="N36" s="19">
        <f>IF(OR($A36="",$D36="",$E36="",$F36="",$G36="",$K36="",$K36="Cancelled",$K36="Completed"),"",IF($F36&lt;=$E36,"CHECK DATES",IFERROR(IF(MAX(INDEX(Availability!$B$5:$D$124,MATCH(MAX($E36,Assumptions!$B$4),Availability!$A$5:$A$124,0),MATCH($D36,Availability!$B$4:$D$4,0)):INDEX(Availability!$B$5:$D$124,MATCH($F36-1,Availability!$A$5:$A$124,0),MATCH($D36,Availability!$B$4:$D$4,0)))&gt;IFERROR(VLOOKUP($D36,Assumptions!$D$4:$E$6,2,FALSE),0),"CHECK CAPACITY","Within limit"),"CHECK RANGE")))</f>
        <v/>
      </c>
      <c r="O36" s="19">
        <f>IF(OR($A36="",$J36="",$E36="",$F36="",$K36="",$K36="Cancelled",$K36="Completed"),"",IF($F36&lt;=$E36,"CHECK DATES",IF(COUNTIFS($J$6:$J$155,$J36,$E$6:$E$155,"&lt;"&amp;$F36,$F$6:$F$155,"&gt;"&amp;$E36,$K$6:$K$155,"&lt;&gt;Cancelled",$K$6:$K$155,"&lt;&gt;Completed")&gt;1,"CHECK ROOM","No overlap")))</f>
        <v/>
      </c>
      <c r="P36" s="13" t="n"/>
    </row>
    <row r="37">
      <c r="A37" s="12" t="n"/>
      <c r="B37" s="13" t="n"/>
      <c r="C37" s="13" t="n"/>
      <c r="D37" s="14" t="n"/>
      <c r="E37" s="30" t="n"/>
      <c r="F37" s="30" t="n"/>
      <c r="G37" s="16" t="n"/>
      <c r="H37" s="31" t="n"/>
      <c r="I37" s="31" t="n"/>
      <c r="J37" s="14" t="n"/>
      <c r="K37" s="14" t="n"/>
      <c r="L37" s="9">
        <f>IF(OR($E37="",$F37=""),"",IF($F37&gt;$E37,$F37-$E37,""))</f>
        <v/>
      </c>
      <c r="M37" s="33">
        <f>IF(OR($A37="",$L37="",$G37="",$H37=""),"",IFERROR($L37*($G37*$H37+IF($I37="",0,$I37)),""))</f>
        <v/>
      </c>
      <c r="N37" s="21">
        <f>IF(OR($A37="",$D37="",$E37="",$F37="",$G37="",$K37="",$K37="Cancelled",$K37="Completed"),"",IF($F37&lt;=$E37,"CHECK DATES",IFERROR(IF(MAX(INDEX(Availability!$B$5:$D$124,MATCH(MAX($E37,Assumptions!$B$4),Availability!$A$5:$A$124,0),MATCH($D37,Availability!$B$4:$D$4,0)):INDEX(Availability!$B$5:$D$124,MATCH($F37-1,Availability!$A$5:$A$124,0),MATCH($D37,Availability!$B$4:$D$4,0)))&gt;IFERROR(VLOOKUP($D37,Assumptions!$D$4:$E$6,2,FALSE),0),"CHECK CAPACITY","Within limit"),"CHECK RANGE")))</f>
        <v/>
      </c>
      <c r="O37" s="21">
        <f>IF(OR($A37="",$J37="",$E37="",$F37="",$K37="",$K37="Cancelled",$K37="Completed"),"",IF($F37&lt;=$E37,"CHECK DATES",IF(COUNTIFS($J$6:$J$155,$J37,$E$6:$E$155,"&lt;"&amp;$F37,$F$6:$F$155,"&gt;"&amp;$E37,$K$6:$K$155,"&lt;&gt;Cancelled",$K$6:$K$155,"&lt;&gt;Completed")&gt;1,"CHECK ROOM","No overlap")))</f>
        <v/>
      </c>
      <c r="P37" s="13" t="n"/>
    </row>
    <row r="38">
      <c r="A38" s="12" t="n"/>
      <c r="B38" s="13" t="n"/>
      <c r="C38" s="13" t="n"/>
      <c r="D38" s="14" t="n"/>
      <c r="E38" s="30" t="n"/>
      <c r="F38" s="30" t="n"/>
      <c r="G38" s="16" t="n"/>
      <c r="H38" s="31" t="n"/>
      <c r="I38" s="31" t="n"/>
      <c r="J38" s="14" t="n"/>
      <c r="K38" s="14" t="n"/>
      <c r="L38" s="8">
        <f>IF(OR($E38="",$F38=""),"",IF($F38&gt;$E38,$F38-$E38,""))</f>
        <v/>
      </c>
      <c r="M38" s="32">
        <f>IF(OR($A38="",$L38="",$G38="",$H38=""),"",IFERROR($L38*($G38*$H38+IF($I38="",0,$I38)),""))</f>
        <v/>
      </c>
      <c r="N38" s="19">
        <f>IF(OR($A38="",$D38="",$E38="",$F38="",$G38="",$K38="",$K38="Cancelled",$K38="Completed"),"",IF($F38&lt;=$E38,"CHECK DATES",IFERROR(IF(MAX(INDEX(Availability!$B$5:$D$124,MATCH(MAX($E38,Assumptions!$B$4),Availability!$A$5:$A$124,0),MATCH($D38,Availability!$B$4:$D$4,0)):INDEX(Availability!$B$5:$D$124,MATCH($F38-1,Availability!$A$5:$A$124,0),MATCH($D38,Availability!$B$4:$D$4,0)))&gt;IFERROR(VLOOKUP($D38,Assumptions!$D$4:$E$6,2,FALSE),0),"CHECK CAPACITY","Within limit"),"CHECK RANGE")))</f>
        <v/>
      </c>
      <c r="O38" s="19">
        <f>IF(OR($A38="",$J38="",$E38="",$F38="",$K38="",$K38="Cancelled",$K38="Completed"),"",IF($F38&lt;=$E38,"CHECK DATES",IF(COUNTIFS($J$6:$J$155,$J38,$E$6:$E$155,"&lt;"&amp;$F38,$F$6:$F$155,"&gt;"&amp;$E38,$K$6:$K$155,"&lt;&gt;Cancelled",$K$6:$K$155,"&lt;&gt;Completed")&gt;1,"CHECK ROOM","No overlap")))</f>
        <v/>
      </c>
      <c r="P38" s="13" t="n"/>
    </row>
    <row r="39">
      <c r="A39" s="12" t="n"/>
      <c r="B39" s="13" t="n"/>
      <c r="C39" s="13" t="n"/>
      <c r="D39" s="14" t="n"/>
      <c r="E39" s="30" t="n"/>
      <c r="F39" s="30" t="n"/>
      <c r="G39" s="16" t="n"/>
      <c r="H39" s="31" t="n"/>
      <c r="I39" s="31" t="n"/>
      <c r="J39" s="14" t="n"/>
      <c r="K39" s="14" t="n"/>
      <c r="L39" s="9">
        <f>IF(OR($E39="",$F39=""),"",IF($F39&gt;$E39,$F39-$E39,""))</f>
        <v/>
      </c>
      <c r="M39" s="33">
        <f>IF(OR($A39="",$L39="",$G39="",$H39=""),"",IFERROR($L39*($G39*$H39+IF($I39="",0,$I39)),""))</f>
        <v/>
      </c>
      <c r="N39" s="21">
        <f>IF(OR($A39="",$D39="",$E39="",$F39="",$G39="",$K39="",$K39="Cancelled",$K39="Completed"),"",IF($F39&lt;=$E39,"CHECK DATES",IFERROR(IF(MAX(INDEX(Availability!$B$5:$D$124,MATCH(MAX($E39,Assumptions!$B$4),Availability!$A$5:$A$124,0),MATCH($D39,Availability!$B$4:$D$4,0)):INDEX(Availability!$B$5:$D$124,MATCH($F39-1,Availability!$A$5:$A$124,0),MATCH($D39,Availability!$B$4:$D$4,0)))&gt;IFERROR(VLOOKUP($D39,Assumptions!$D$4:$E$6,2,FALSE),0),"CHECK CAPACITY","Within limit"),"CHECK RANGE")))</f>
        <v/>
      </c>
      <c r="O39" s="21">
        <f>IF(OR($A39="",$J39="",$E39="",$F39="",$K39="",$K39="Cancelled",$K39="Completed"),"",IF($F39&lt;=$E39,"CHECK DATES",IF(COUNTIFS($J$6:$J$155,$J39,$E$6:$E$155,"&lt;"&amp;$F39,$F$6:$F$155,"&gt;"&amp;$E39,$K$6:$K$155,"&lt;&gt;Cancelled",$K$6:$K$155,"&lt;&gt;Completed")&gt;1,"CHECK ROOM","No overlap")))</f>
        <v/>
      </c>
      <c r="P39" s="13" t="n"/>
    </row>
    <row r="40">
      <c r="A40" s="12" t="n"/>
      <c r="B40" s="13" t="n"/>
      <c r="C40" s="13" t="n"/>
      <c r="D40" s="14" t="n"/>
      <c r="E40" s="30" t="n"/>
      <c r="F40" s="30" t="n"/>
      <c r="G40" s="16" t="n"/>
      <c r="H40" s="31" t="n"/>
      <c r="I40" s="31" t="n"/>
      <c r="J40" s="14" t="n"/>
      <c r="K40" s="14" t="n"/>
      <c r="L40" s="8">
        <f>IF(OR($E40="",$F40=""),"",IF($F40&gt;$E40,$F40-$E40,""))</f>
        <v/>
      </c>
      <c r="M40" s="32">
        <f>IF(OR($A40="",$L40="",$G40="",$H40=""),"",IFERROR($L40*($G40*$H40+IF($I40="",0,$I40)),""))</f>
        <v/>
      </c>
      <c r="N40" s="19">
        <f>IF(OR($A40="",$D40="",$E40="",$F40="",$G40="",$K40="",$K40="Cancelled",$K40="Completed"),"",IF($F40&lt;=$E40,"CHECK DATES",IFERROR(IF(MAX(INDEX(Availability!$B$5:$D$124,MATCH(MAX($E40,Assumptions!$B$4),Availability!$A$5:$A$124,0),MATCH($D40,Availability!$B$4:$D$4,0)):INDEX(Availability!$B$5:$D$124,MATCH($F40-1,Availability!$A$5:$A$124,0),MATCH($D40,Availability!$B$4:$D$4,0)))&gt;IFERROR(VLOOKUP($D40,Assumptions!$D$4:$E$6,2,FALSE),0),"CHECK CAPACITY","Within limit"),"CHECK RANGE")))</f>
        <v/>
      </c>
      <c r="O40" s="19">
        <f>IF(OR($A40="",$J40="",$E40="",$F40="",$K40="",$K40="Cancelled",$K40="Completed"),"",IF($F40&lt;=$E40,"CHECK DATES",IF(COUNTIFS($J$6:$J$155,$J40,$E$6:$E$155,"&lt;"&amp;$F40,$F$6:$F$155,"&gt;"&amp;$E40,$K$6:$K$155,"&lt;&gt;Cancelled",$K$6:$K$155,"&lt;&gt;Completed")&gt;1,"CHECK ROOM","No overlap")))</f>
        <v/>
      </c>
      <c r="P40" s="13" t="n"/>
    </row>
    <row r="41">
      <c r="A41" s="12" t="n"/>
      <c r="B41" s="13" t="n"/>
      <c r="C41" s="13" t="n"/>
      <c r="D41" s="14" t="n"/>
      <c r="E41" s="30" t="n"/>
      <c r="F41" s="30" t="n"/>
      <c r="G41" s="16" t="n"/>
      <c r="H41" s="31" t="n"/>
      <c r="I41" s="31" t="n"/>
      <c r="J41" s="14" t="n"/>
      <c r="K41" s="14" t="n"/>
      <c r="L41" s="9">
        <f>IF(OR($E41="",$F41=""),"",IF($F41&gt;$E41,$F41-$E41,""))</f>
        <v/>
      </c>
      <c r="M41" s="33">
        <f>IF(OR($A41="",$L41="",$G41="",$H41=""),"",IFERROR($L41*($G41*$H41+IF($I41="",0,$I41)),""))</f>
        <v/>
      </c>
      <c r="N41" s="21">
        <f>IF(OR($A41="",$D41="",$E41="",$F41="",$G41="",$K41="",$K41="Cancelled",$K41="Completed"),"",IF($F41&lt;=$E41,"CHECK DATES",IFERROR(IF(MAX(INDEX(Availability!$B$5:$D$124,MATCH(MAX($E41,Assumptions!$B$4),Availability!$A$5:$A$124,0),MATCH($D41,Availability!$B$4:$D$4,0)):INDEX(Availability!$B$5:$D$124,MATCH($F41-1,Availability!$A$5:$A$124,0),MATCH($D41,Availability!$B$4:$D$4,0)))&gt;IFERROR(VLOOKUP($D41,Assumptions!$D$4:$E$6,2,FALSE),0),"CHECK CAPACITY","Within limit"),"CHECK RANGE")))</f>
        <v/>
      </c>
      <c r="O41" s="21">
        <f>IF(OR($A41="",$J41="",$E41="",$F41="",$K41="",$K41="Cancelled",$K41="Completed"),"",IF($F41&lt;=$E41,"CHECK DATES",IF(COUNTIFS($J$6:$J$155,$J41,$E$6:$E$155,"&lt;"&amp;$F41,$F$6:$F$155,"&gt;"&amp;$E41,$K$6:$K$155,"&lt;&gt;Cancelled",$K$6:$K$155,"&lt;&gt;Completed")&gt;1,"CHECK ROOM","No overlap")))</f>
        <v/>
      </c>
      <c r="P41" s="13" t="n"/>
    </row>
    <row r="42">
      <c r="A42" s="12" t="n"/>
      <c r="B42" s="13" t="n"/>
      <c r="C42" s="13" t="n"/>
      <c r="D42" s="14" t="n"/>
      <c r="E42" s="30" t="n"/>
      <c r="F42" s="30" t="n"/>
      <c r="G42" s="16" t="n"/>
      <c r="H42" s="31" t="n"/>
      <c r="I42" s="31" t="n"/>
      <c r="J42" s="14" t="n"/>
      <c r="K42" s="14" t="n"/>
      <c r="L42" s="8">
        <f>IF(OR($E42="",$F42=""),"",IF($F42&gt;$E42,$F42-$E42,""))</f>
        <v/>
      </c>
      <c r="M42" s="32">
        <f>IF(OR($A42="",$L42="",$G42="",$H42=""),"",IFERROR($L42*($G42*$H42+IF($I42="",0,$I42)),""))</f>
        <v/>
      </c>
      <c r="N42" s="19">
        <f>IF(OR($A42="",$D42="",$E42="",$F42="",$G42="",$K42="",$K42="Cancelled",$K42="Completed"),"",IF($F42&lt;=$E42,"CHECK DATES",IFERROR(IF(MAX(INDEX(Availability!$B$5:$D$124,MATCH(MAX($E42,Assumptions!$B$4),Availability!$A$5:$A$124,0),MATCH($D42,Availability!$B$4:$D$4,0)):INDEX(Availability!$B$5:$D$124,MATCH($F42-1,Availability!$A$5:$A$124,0),MATCH($D42,Availability!$B$4:$D$4,0)))&gt;IFERROR(VLOOKUP($D42,Assumptions!$D$4:$E$6,2,FALSE),0),"CHECK CAPACITY","Within limit"),"CHECK RANGE")))</f>
        <v/>
      </c>
      <c r="O42" s="19">
        <f>IF(OR($A42="",$J42="",$E42="",$F42="",$K42="",$K42="Cancelled",$K42="Completed"),"",IF($F42&lt;=$E42,"CHECK DATES",IF(COUNTIFS($J$6:$J$155,$J42,$E$6:$E$155,"&lt;"&amp;$F42,$F$6:$F$155,"&gt;"&amp;$E42,$K$6:$K$155,"&lt;&gt;Cancelled",$K$6:$K$155,"&lt;&gt;Completed")&gt;1,"CHECK ROOM","No overlap")))</f>
        <v/>
      </c>
      <c r="P42" s="13" t="n"/>
    </row>
    <row r="43">
      <c r="A43" s="12" t="n"/>
      <c r="B43" s="13" t="n"/>
      <c r="C43" s="13" t="n"/>
      <c r="D43" s="14" t="n"/>
      <c r="E43" s="30" t="n"/>
      <c r="F43" s="30" t="n"/>
      <c r="G43" s="16" t="n"/>
      <c r="H43" s="31" t="n"/>
      <c r="I43" s="31" t="n"/>
      <c r="J43" s="14" t="n"/>
      <c r="K43" s="14" t="n"/>
      <c r="L43" s="9">
        <f>IF(OR($E43="",$F43=""),"",IF($F43&gt;$E43,$F43-$E43,""))</f>
        <v/>
      </c>
      <c r="M43" s="33">
        <f>IF(OR($A43="",$L43="",$G43="",$H43=""),"",IFERROR($L43*($G43*$H43+IF($I43="",0,$I43)),""))</f>
        <v/>
      </c>
      <c r="N43" s="21">
        <f>IF(OR($A43="",$D43="",$E43="",$F43="",$G43="",$K43="",$K43="Cancelled",$K43="Completed"),"",IF($F43&lt;=$E43,"CHECK DATES",IFERROR(IF(MAX(INDEX(Availability!$B$5:$D$124,MATCH(MAX($E43,Assumptions!$B$4),Availability!$A$5:$A$124,0),MATCH($D43,Availability!$B$4:$D$4,0)):INDEX(Availability!$B$5:$D$124,MATCH($F43-1,Availability!$A$5:$A$124,0),MATCH($D43,Availability!$B$4:$D$4,0)))&gt;IFERROR(VLOOKUP($D43,Assumptions!$D$4:$E$6,2,FALSE),0),"CHECK CAPACITY","Within limit"),"CHECK RANGE")))</f>
        <v/>
      </c>
      <c r="O43" s="21">
        <f>IF(OR($A43="",$J43="",$E43="",$F43="",$K43="",$K43="Cancelled",$K43="Completed"),"",IF($F43&lt;=$E43,"CHECK DATES",IF(COUNTIFS($J$6:$J$155,$J43,$E$6:$E$155,"&lt;"&amp;$F43,$F$6:$F$155,"&gt;"&amp;$E43,$K$6:$K$155,"&lt;&gt;Cancelled",$K$6:$K$155,"&lt;&gt;Completed")&gt;1,"CHECK ROOM","No overlap")))</f>
        <v/>
      </c>
      <c r="P43" s="13" t="n"/>
    </row>
    <row r="44">
      <c r="A44" s="12" t="n"/>
      <c r="B44" s="13" t="n"/>
      <c r="C44" s="13" t="n"/>
      <c r="D44" s="14" t="n"/>
      <c r="E44" s="30" t="n"/>
      <c r="F44" s="30" t="n"/>
      <c r="G44" s="16" t="n"/>
      <c r="H44" s="31" t="n"/>
      <c r="I44" s="31" t="n"/>
      <c r="J44" s="14" t="n"/>
      <c r="K44" s="14" t="n"/>
      <c r="L44" s="8">
        <f>IF(OR($E44="",$F44=""),"",IF($F44&gt;$E44,$F44-$E44,""))</f>
        <v/>
      </c>
      <c r="M44" s="32">
        <f>IF(OR($A44="",$L44="",$G44="",$H44=""),"",IFERROR($L44*($G44*$H44+IF($I44="",0,$I44)),""))</f>
        <v/>
      </c>
      <c r="N44" s="19">
        <f>IF(OR($A44="",$D44="",$E44="",$F44="",$G44="",$K44="",$K44="Cancelled",$K44="Completed"),"",IF($F44&lt;=$E44,"CHECK DATES",IFERROR(IF(MAX(INDEX(Availability!$B$5:$D$124,MATCH(MAX($E44,Assumptions!$B$4),Availability!$A$5:$A$124,0),MATCH($D44,Availability!$B$4:$D$4,0)):INDEX(Availability!$B$5:$D$124,MATCH($F44-1,Availability!$A$5:$A$124,0),MATCH($D44,Availability!$B$4:$D$4,0)))&gt;IFERROR(VLOOKUP($D44,Assumptions!$D$4:$E$6,2,FALSE),0),"CHECK CAPACITY","Within limit"),"CHECK RANGE")))</f>
        <v/>
      </c>
      <c r="O44" s="19">
        <f>IF(OR($A44="",$J44="",$E44="",$F44="",$K44="",$K44="Cancelled",$K44="Completed"),"",IF($F44&lt;=$E44,"CHECK DATES",IF(COUNTIFS($J$6:$J$155,$J44,$E$6:$E$155,"&lt;"&amp;$F44,$F$6:$F$155,"&gt;"&amp;$E44,$K$6:$K$155,"&lt;&gt;Cancelled",$K$6:$K$155,"&lt;&gt;Completed")&gt;1,"CHECK ROOM","No overlap")))</f>
        <v/>
      </c>
      <c r="P44" s="13" t="n"/>
    </row>
    <row r="45">
      <c r="A45" s="12" t="n"/>
      <c r="B45" s="13" t="n"/>
      <c r="C45" s="13" t="n"/>
      <c r="D45" s="14" t="n"/>
      <c r="E45" s="30" t="n"/>
      <c r="F45" s="30" t="n"/>
      <c r="G45" s="16" t="n"/>
      <c r="H45" s="31" t="n"/>
      <c r="I45" s="31" t="n"/>
      <c r="J45" s="14" t="n"/>
      <c r="K45" s="14" t="n"/>
      <c r="L45" s="9">
        <f>IF(OR($E45="",$F45=""),"",IF($F45&gt;$E45,$F45-$E45,""))</f>
        <v/>
      </c>
      <c r="M45" s="33">
        <f>IF(OR($A45="",$L45="",$G45="",$H45=""),"",IFERROR($L45*($G45*$H45+IF($I45="",0,$I45)),""))</f>
        <v/>
      </c>
      <c r="N45" s="21">
        <f>IF(OR($A45="",$D45="",$E45="",$F45="",$G45="",$K45="",$K45="Cancelled",$K45="Completed"),"",IF($F45&lt;=$E45,"CHECK DATES",IFERROR(IF(MAX(INDEX(Availability!$B$5:$D$124,MATCH(MAX($E45,Assumptions!$B$4),Availability!$A$5:$A$124,0),MATCH($D45,Availability!$B$4:$D$4,0)):INDEX(Availability!$B$5:$D$124,MATCH($F45-1,Availability!$A$5:$A$124,0),MATCH($D45,Availability!$B$4:$D$4,0)))&gt;IFERROR(VLOOKUP($D45,Assumptions!$D$4:$E$6,2,FALSE),0),"CHECK CAPACITY","Within limit"),"CHECK RANGE")))</f>
        <v/>
      </c>
      <c r="O45" s="21">
        <f>IF(OR($A45="",$J45="",$E45="",$F45="",$K45="",$K45="Cancelled",$K45="Completed"),"",IF($F45&lt;=$E45,"CHECK DATES",IF(COUNTIFS($J$6:$J$155,$J45,$E$6:$E$155,"&lt;"&amp;$F45,$F$6:$F$155,"&gt;"&amp;$E45,$K$6:$K$155,"&lt;&gt;Cancelled",$K$6:$K$155,"&lt;&gt;Completed")&gt;1,"CHECK ROOM","No overlap")))</f>
        <v/>
      </c>
      <c r="P45" s="13" t="n"/>
    </row>
    <row r="46">
      <c r="A46" s="12" t="n"/>
      <c r="B46" s="13" t="n"/>
      <c r="C46" s="13" t="n"/>
      <c r="D46" s="14" t="n"/>
      <c r="E46" s="30" t="n"/>
      <c r="F46" s="30" t="n"/>
      <c r="G46" s="16" t="n"/>
      <c r="H46" s="31" t="n"/>
      <c r="I46" s="31" t="n"/>
      <c r="J46" s="14" t="n"/>
      <c r="K46" s="14" t="n"/>
      <c r="L46" s="8">
        <f>IF(OR($E46="",$F46=""),"",IF($F46&gt;$E46,$F46-$E46,""))</f>
        <v/>
      </c>
      <c r="M46" s="32">
        <f>IF(OR($A46="",$L46="",$G46="",$H46=""),"",IFERROR($L46*($G46*$H46+IF($I46="",0,$I46)),""))</f>
        <v/>
      </c>
      <c r="N46" s="19">
        <f>IF(OR($A46="",$D46="",$E46="",$F46="",$G46="",$K46="",$K46="Cancelled",$K46="Completed"),"",IF($F46&lt;=$E46,"CHECK DATES",IFERROR(IF(MAX(INDEX(Availability!$B$5:$D$124,MATCH(MAX($E46,Assumptions!$B$4),Availability!$A$5:$A$124,0),MATCH($D46,Availability!$B$4:$D$4,0)):INDEX(Availability!$B$5:$D$124,MATCH($F46-1,Availability!$A$5:$A$124,0),MATCH($D46,Availability!$B$4:$D$4,0)))&gt;IFERROR(VLOOKUP($D46,Assumptions!$D$4:$E$6,2,FALSE),0),"CHECK CAPACITY","Within limit"),"CHECK RANGE")))</f>
        <v/>
      </c>
      <c r="O46" s="19">
        <f>IF(OR($A46="",$J46="",$E46="",$F46="",$K46="",$K46="Cancelled",$K46="Completed"),"",IF($F46&lt;=$E46,"CHECK DATES",IF(COUNTIFS($J$6:$J$155,$J46,$E$6:$E$155,"&lt;"&amp;$F46,$F$6:$F$155,"&gt;"&amp;$E46,$K$6:$K$155,"&lt;&gt;Cancelled",$K$6:$K$155,"&lt;&gt;Completed")&gt;1,"CHECK ROOM","No overlap")))</f>
        <v/>
      </c>
      <c r="P46" s="13" t="n"/>
    </row>
    <row r="47">
      <c r="A47" s="12" t="n"/>
      <c r="B47" s="13" t="n"/>
      <c r="C47" s="13" t="n"/>
      <c r="D47" s="14" t="n"/>
      <c r="E47" s="30" t="n"/>
      <c r="F47" s="30" t="n"/>
      <c r="G47" s="16" t="n"/>
      <c r="H47" s="31" t="n"/>
      <c r="I47" s="31" t="n"/>
      <c r="J47" s="14" t="n"/>
      <c r="K47" s="14" t="n"/>
      <c r="L47" s="9">
        <f>IF(OR($E47="",$F47=""),"",IF($F47&gt;$E47,$F47-$E47,""))</f>
        <v/>
      </c>
      <c r="M47" s="33">
        <f>IF(OR($A47="",$L47="",$G47="",$H47=""),"",IFERROR($L47*($G47*$H47+IF($I47="",0,$I47)),""))</f>
        <v/>
      </c>
      <c r="N47" s="21">
        <f>IF(OR($A47="",$D47="",$E47="",$F47="",$G47="",$K47="",$K47="Cancelled",$K47="Completed"),"",IF($F47&lt;=$E47,"CHECK DATES",IFERROR(IF(MAX(INDEX(Availability!$B$5:$D$124,MATCH(MAX($E47,Assumptions!$B$4),Availability!$A$5:$A$124,0),MATCH($D47,Availability!$B$4:$D$4,0)):INDEX(Availability!$B$5:$D$124,MATCH($F47-1,Availability!$A$5:$A$124,0),MATCH($D47,Availability!$B$4:$D$4,0)))&gt;IFERROR(VLOOKUP($D47,Assumptions!$D$4:$E$6,2,FALSE),0),"CHECK CAPACITY","Within limit"),"CHECK RANGE")))</f>
        <v/>
      </c>
      <c r="O47" s="21">
        <f>IF(OR($A47="",$J47="",$E47="",$F47="",$K47="",$K47="Cancelled",$K47="Completed"),"",IF($F47&lt;=$E47,"CHECK DATES",IF(COUNTIFS($J$6:$J$155,$J47,$E$6:$E$155,"&lt;"&amp;$F47,$F$6:$F$155,"&gt;"&amp;$E47,$K$6:$K$155,"&lt;&gt;Cancelled",$K$6:$K$155,"&lt;&gt;Completed")&gt;1,"CHECK ROOM","No overlap")))</f>
        <v/>
      </c>
      <c r="P47" s="13" t="n"/>
    </row>
    <row r="48">
      <c r="A48" s="12" t="n"/>
      <c r="B48" s="13" t="n"/>
      <c r="C48" s="13" t="n"/>
      <c r="D48" s="14" t="n"/>
      <c r="E48" s="30" t="n"/>
      <c r="F48" s="30" t="n"/>
      <c r="G48" s="16" t="n"/>
      <c r="H48" s="31" t="n"/>
      <c r="I48" s="31" t="n"/>
      <c r="J48" s="14" t="n"/>
      <c r="K48" s="14" t="n"/>
      <c r="L48" s="8">
        <f>IF(OR($E48="",$F48=""),"",IF($F48&gt;$E48,$F48-$E48,""))</f>
        <v/>
      </c>
      <c r="M48" s="32">
        <f>IF(OR($A48="",$L48="",$G48="",$H48=""),"",IFERROR($L48*($G48*$H48+IF($I48="",0,$I48)),""))</f>
        <v/>
      </c>
      <c r="N48" s="19">
        <f>IF(OR($A48="",$D48="",$E48="",$F48="",$G48="",$K48="",$K48="Cancelled",$K48="Completed"),"",IF($F48&lt;=$E48,"CHECK DATES",IFERROR(IF(MAX(INDEX(Availability!$B$5:$D$124,MATCH(MAX($E48,Assumptions!$B$4),Availability!$A$5:$A$124,0),MATCH($D48,Availability!$B$4:$D$4,0)):INDEX(Availability!$B$5:$D$124,MATCH($F48-1,Availability!$A$5:$A$124,0),MATCH($D48,Availability!$B$4:$D$4,0)))&gt;IFERROR(VLOOKUP($D48,Assumptions!$D$4:$E$6,2,FALSE),0),"CHECK CAPACITY","Within limit"),"CHECK RANGE")))</f>
        <v/>
      </c>
      <c r="O48" s="19">
        <f>IF(OR($A48="",$J48="",$E48="",$F48="",$K48="",$K48="Cancelled",$K48="Completed"),"",IF($F48&lt;=$E48,"CHECK DATES",IF(COUNTIFS($J$6:$J$155,$J48,$E$6:$E$155,"&lt;"&amp;$F48,$F$6:$F$155,"&gt;"&amp;$E48,$K$6:$K$155,"&lt;&gt;Cancelled",$K$6:$K$155,"&lt;&gt;Completed")&gt;1,"CHECK ROOM","No overlap")))</f>
        <v/>
      </c>
      <c r="P48" s="13" t="n"/>
    </row>
    <row r="49">
      <c r="A49" s="12" t="n"/>
      <c r="B49" s="13" t="n"/>
      <c r="C49" s="13" t="n"/>
      <c r="D49" s="14" t="n"/>
      <c r="E49" s="30" t="n"/>
      <c r="F49" s="30" t="n"/>
      <c r="G49" s="16" t="n"/>
      <c r="H49" s="31" t="n"/>
      <c r="I49" s="31" t="n"/>
      <c r="J49" s="14" t="n"/>
      <c r="K49" s="14" t="n"/>
      <c r="L49" s="9">
        <f>IF(OR($E49="",$F49=""),"",IF($F49&gt;$E49,$F49-$E49,""))</f>
        <v/>
      </c>
      <c r="M49" s="33">
        <f>IF(OR($A49="",$L49="",$G49="",$H49=""),"",IFERROR($L49*($G49*$H49+IF($I49="",0,$I49)),""))</f>
        <v/>
      </c>
      <c r="N49" s="21">
        <f>IF(OR($A49="",$D49="",$E49="",$F49="",$G49="",$K49="",$K49="Cancelled",$K49="Completed"),"",IF($F49&lt;=$E49,"CHECK DATES",IFERROR(IF(MAX(INDEX(Availability!$B$5:$D$124,MATCH(MAX($E49,Assumptions!$B$4),Availability!$A$5:$A$124,0),MATCH($D49,Availability!$B$4:$D$4,0)):INDEX(Availability!$B$5:$D$124,MATCH($F49-1,Availability!$A$5:$A$124,0),MATCH($D49,Availability!$B$4:$D$4,0)))&gt;IFERROR(VLOOKUP($D49,Assumptions!$D$4:$E$6,2,FALSE),0),"CHECK CAPACITY","Within limit"),"CHECK RANGE")))</f>
        <v/>
      </c>
      <c r="O49" s="21">
        <f>IF(OR($A49="",$J49="",$E49="",$F49="",$K49="",$K49="Cancelled",$K49="Completed"),"",IF($F49&lt;=$E49,"CHECK DATES",IF(COUNTIFS($J$6:$J$155,$J49,$E$6:$E$155,"&lt;"&amp;$F49,$F$6:$F$155,"&gt;"&amp;$E49,$K$6:$K$155,"&lt;&gt;Cancelled",$K$6:$K$155,"&lt;&gt;Completed")&gt;1,"CHECK ROOM","No overlap")))</f>
        <v/>
      </c>
      <c r="P49" s="13" t="n"/>
    </row>
    <row r="50">
      <c r="A50" s="12" t="n"/>
      <c r="B50" s="13" t="n"/>
      <c r="C50" s="13" t="n"/>
      <c r="D50" s="14" t="n"/>
      <c r="E50" s="30" t="n"/>
      <c r="F50" s="30" t="n"/>
      <c r="G50" s="16" t="n"/>
      <c r="H50" s="31" t="n"/>
      <c r="I50" s="31" t="n"/>
      <c r="J50" s="14" t="n"/>
      <c r="K50" s="14" t="n"/>
      <c r="L50" s="8">
        <f>IF(OR($E50="",$F50=""),"",IF($F50&gt;$E50,$F50-$E50,""))</f>
        <v/>
      </c>
      <c r="M50" s="32">
        <f>IF(OR($A50="",$L50="",$G50="",$H50=""),"",IFERROR($L50*($G50*$H50+IF($I50="",0,$I50)),""))</f>
        <v/>
      </c>
      <c r="N50" s="19">
        <f>IF(OR($A50="",$D50="",$E50="",$F50="",$G50="",$K50="",$K50="Cancelled",$K50="Completed"),"",IF($F50&lt;=$E50,"CHECK DATES",IFERROR(IF(MAX(INDEX(Availability!$B$5:$D$124,MATCH(MAX($E50,Assumptions!$B$4),Availability!$A$5:$A$124,0),MATCH($D50,Availability!$B$4:$D$4,0)):INDEX(Availability!$B$5:$D$124,MATCH($F50-1,Availability!$A$5:$A$124,0),MATCH($D50,Availability!$B$4:$D$4,0)))&gt;IFERROR(VLOOKUP($D50,Assumptions!$D$4:$E$6,2,FALSE),0),"CHECK CAPACITY","Within limit"),"CHECK RANGE")))</f>
        <v/>
      </c>
      <c r="O50" s="19">
        <f>IF(OR($A50="",$J50="",$E50="",$F50="",$K50="",$K50="Cancelled",$K50="Completed"),"",IF($F50&lt;=$E50,"CHECK DATES",IF(COUNTIFS($J$6:$J$155,$J50,$E$6:$E$155,"&lt;"&amp;$F50,$F$6:$F$155,"&gt;"&amp;$E50,$K$6:$K$155,"&lt;&gt;Cancelled",$K$6:$K$155,"&lt;&gt;Completed")&gt;1,"CHECK ROOM","No overlap")))</f>
        <v/>
      </c>
      <c r="P50" s="13" t="n"/>
    </row>
    <row r="51">
      <c r="A51" s="12" t="n"/>
      <c r="B51" s="13" t="n"/>
      <c r="C51" s="13" t="n"/>
      <c r="D51" s="14" t="n"/>
      <c r="E51" s="30" t="n"/>
      <c r="F51" s="30" t="n"/>
      <c r="G51" s="16" t="n"/>
      <c r="H51" s="31" t="n"/>
      <c r="I51" s="31" t="n"/>
      <c r="J51" s="14" t="n"/>
      <c r="K51" s="14" t="n"/>
      <c r="L51" s="9">
        <f>IF(OR($E51="",$F51=""),"",IF($F51&gt;$E51,$F51-$E51,""))</f>
        <v/>
      </c>
      <c r="M51" s="33">
        <f>IF(OR($A51="",$L51="",$G51="",$H51=""),"",IFERROR($L51*($G51*$H51+IF($I51="",0,$I51)),""))</f>
        <v/>
      </c>
      <c r="N51" s="21">
        <f>IF(OR($A51="",$D51="",$E51="",$F51="",$G51="",$K51="",$K51="Cancelled",$K51="Completed"),"",IF($F51&lt;=$E51,"CHECK DATES",IFERROR(IF(MAX(INDEX(Availability!$B$5:$D$124,MATCH(MAX($E51,Assumptions!$B$4),Availability!$A$5:$A$124,0),MATCH($D51,Availability!$B$4:$D$4,0)):INDEX(Availability!$B$5:$D$124,MATCH($F51-1,Availability!$A$5:$A$124,0),MATCH($D51,Availability!$B$4:$D$4,0)))&gt;IFERROR(VLOOKUP($D51,Assumptions!$D$4:$E$6,2,FALSE),0),"CHECK CAPACITY","Within limit"),"CHECK RANGE")))</f>
        <v/>
      </c>
      <c r="O51" s="21">
        <f>IF(OR($A51="",$J51="",$E51="",$F51="",$K51="",$K51="Cancelled",$K51="Completed"),"",IF($F51&lt;=$E51,"CHECK DATES",IF(COUNTIFS($J$6:$J$155,$J51,$E$6:$E$155,"&lt;"&amp;$F51,$F$6:$F$155,"&gt;"&amp;$E51,$K$6:$K$155,"&lt;&gt;Cancelled",$K$6:$K$155,"&lt;&gt;Completed")&gt;1,"CHECK ROOM","No overlap")))</f>
        <v/>
      </c>
      <c r="P51" s="13" t="n"/>
    </row>
    <row r="52">
      <c r="A52" s="12" t="n"/>
      <c r="B52" s="13" t="n"/>
      <c r="C52" s="13" t="n"/>
      <c r="D52" s="14" t="n"/>
      <c r="E52" s="30" t="n"/>
      <c r="F52" s="30" t="n"/>
      <c r="G52" s="16" t="n"/>
      <c r="H52" s="31" t="n"/>
      <c r="I52" s="31" t="n"/>
      <c r="J52" s="14" t="n"/>
      <c r="K52" s="14" t="n"/>
      <c r="L52" s="8">
        <f>IF(OR($E52="",$F52=""),"",IF($F52&gt;$E52,$F52-$E52,""))</f>
        <v/>
      </c>
      <c r="M52" s="32">
        <f>IF(OR($A52="",$L52="",$G52="",$H52=""),"",IFERROR($L52*($G52*$H52+IF($I52="",0,$I52)),""))</f>
        <v/>
      </c>
      <c r="N52" s="19">
        <f>IF(OR($A52="",$D52="",$E52="",$F52="",$G52="",$K52="",$K52="Cancelled",$K52="Completed"),"",IF($F52&lt;=$E52,"CHECK DATES",IFERROR(IF(MAX(INDEX(Availability!$B$5:$D$124,MATCH(MAX($E52,Assumptions!$B$4),Availability!$A$5:$A$124,0),MATCH($D52,Availability!$B$4:$D$4,0)):INDEX(Availability!$B$5:$D$124,MATCH($F52-1,Availability!$A$5:$A$124,0),MATCH($D52,Availability!$B$4:$D$4,0)))&gt;IFERROR(VLOOKUP($D52,Assumptions!$D$4:$E$6,2,FALSE),0),"CHECK CAPACITY","Within limit"),"CHECK RANGE")))</f>
        <v/>
      </c>
      <c r="O52" s="19">
        <f>IF(OR($A52="",$J52="",$E52="",$F52="",$K52="",$K52="Cancelled",$K52="Completed"),"",IF($F52&lt;=$E52,"CHECK DATES",IF(COUNTIFS($J$6:$J$155,$J52,$E$6:$E$155,"&lt;"&amp;$F52,$F$6:$F$155,"&gt;"&amp;$E52,$K$6:$K$155,"&lt;&gt;Cancelled",$K$6:$K$155,"&lt;&gt;Completed")&gt;1,"CHECK ROOM","No overlap")))</f>
        <v/>
      </c>
      <c r="P52" s="13" t="n"/>
    </row>
    <row r="53">
      <c r="A53" s="12" t="n"/>
      <c r="B53" s="13" t="n"/>
      <c r="C53" s="13" t="n"/>
      <c r="D53" s="14" t="n"/>
      <c r="E53" s="30" t="n"/>
      <c r="F53" s="30" t="n"/>
      <c r="G53" s="16" t="n"/>
      <c r="H53" s="31" t="n"/>
      <c r="I53" s="31" t="n"/>
      <c r="J53" s="14" t="n"/>
      <c r="K53" s="14" t="n"/>
      <c r="L53" s="9">
        <f>IF(OR($E53="",$F53=""),"",IF($F53&gt;$E53,$F53-$E53,""))</f>
        <v/>
      </c>
      <c r="M53" s="33">
        <f>IF(OR($A53="",$L53="",$G53="",$H53=""),"",IFERROR($L53*($G53*$H53+IF($I53="",0,$I53)),""))</f>
        <v/>
      </c>
      <c r="N53" s="21">
        <f>IF(OR($A53="",$D53="",$E53="",$F53="",$G53="",$K53="",$K53="Cancelled",$K53="Completed"),"",IF($F53&lt;=$E53,"CHECK DATES",IFERROR(IF(MAX(INDEX(Availability!$B$5:$D$124,MATCH(MAX($E53,Assumptions!$B$4),Availability!$A$5:$A$124,0),MATCH($D53,Availability!$B$4:$D$4,0)):INDEX(Availability!$B$5:$D$124,MATCH($F53-1,Availability!$A$5:$A$124,0),MATCH($D53,Availability!$B$4:$D$4,0)))&gt;IFERROR(VLOOKUP($D53,Assumptions!$D$4:$E$6,2,FALSE),0),"CHECK CAPACITY","Within limit"),"CHECK RANGE")))</f>
        <v/>
      </c>
      <c r="O53" s="21">
        <f>IF(OR($A53="",$J53="",$E53="",$F53="",$K53="",$K53="Cancelled",$K53="Completed"),"",IF($F53&lt;=$E53,"CHECK DATES",IF(COUNTIFS($J$6:$J$155,$J53,$E$6:$E$155,"&lt;"&amp;$F53,$F$6:$F$155,"&gt;"&amp;$E53,$K$6:$K$155,"&lt;&gt;Cancelled",$K$6:$K$155,"&lt;&gt;Completed")&gt;1,"CHECK ROOM","No overlap")))</f>
        <v/>
      </c>
      <c r="P53" s="13" t="n"/>
    </row>
    <row r="54">
      <c r="A54" s="12" t="n"/>
      <c r="B54" s="13" t="n"/>
      <c r="C54" s="13" t="n"/>
      <c r="D54" s="14" t="n"/>
      <c r="E54" s="30" t="n"/>
      <c r="F54" s="30" t="n"/>
      <c r="G54" s="16" t="n"/>
      <c r="H54" s="31" t="n"/>
      <c r="I54" s="31" t="n"/>
      <c r="J54" s="14" t="n"/>
      <c r="K54" s="14" t="n"/>
      <c r="L54" s="8">
        <f>IF(OR($E54="",$F54=""),"",IF($F54&gt;$E54,$F54-$E54,""))</f>
        <v/>
      </c>
      <c r="M54" s="32">
        <f>IF(OR($A54="",$L54="",$G54="",$H54=""),"",IFERROR($L54*($G54*$H54+IF($I54="",0,$I54)),""))</f>
        <v/>
      </c>
      <c r="N54" s="19">
        <f>IF(OR($A54="",$D54="",$E54="",$F54="",$G54="",$K54="",$K54="Cancelled",$K54="Completed"),"",IF($F54&lt;=$E54,"CHECK DATES",IFERROR(IF(MAX(INDEX(Availability!$B$5:$D$124,MATCH(MAX($E54,Assumptions!$B$4),Availability!$A$5:$A$124,0),MATCH($D54,Availability!$B$4:$D$4,0)):INDEX(Availability!$B$5:$D$124,MATCH($F54-1,Availability!$A$5:$A$124,0),MATCH($D54,Availability!$B$4:$D$4,0)))&gt;IFERROR(VLOOKUP($D54,Assumptions!$D$4:$E$6,2,FALSE),0),"CHECK CAPACITY","Within limit"),"CHECK RANGE")))</f>
        <v/>
      </c>
      <c r="O54" s="19">
        <f>IF(OR($A54="",$J54="",$E54="",$F54="",$K54="",$K54="Cancelled",$K54="Completed"),"",IF($F54&lt;=$E54,"CHECK DATES",IF(COUNTIFS($J$6:$J$155,$J54,$E$6:$E$155,"&lt;"&amp;$F54,$F$6:$F$155,"&gt;"&amp;$E54,$K$6:$K$155,"&lt;&gt;Cancelled",$K$6:$K$155,"&lt;&gt;Completed")&gt;1,"CHECK ROOM","No overlap")))</f>
        <v/>
      </c>
      <c r="P54" s="13" t="n"/>
    </row>
    <row r="55">
      <c r="A55" s="12" t="n"/>
      <c r="B55" s="13" t="n"/>
      <c r="C55" s="13" t="n"/>
      <c r="D55" s="14" t="n"/>
      <c r="E55" s="30" t="n"/>
      <c r="F55" s="30" t="n"/>
      <c r="G55" s="16" t="n"/>
      <c r="H55" s="31" t="n"/>
      <c r="I55" s="31" t="n"/>
      <c r="J55" s="14" t="n"/>
      <c r="K55" s="14" t="n"/>
      <c r="L55" s="9">
        <f>IF(OR($E55="",$F55=""),"",IF($F55&gt;$E55,$F55-$E55,""))</f>
        <v/>
      </c>
      <c r="M55" s="33">
        <f>IF(OR($A55="",$L55="",$G55="",$H55=""),"",IFERROR($L55*($G55*$H55+IF($I55="",0,$I55)),""))</f>
        <v/>
      </c>
      <c r="N55" s="21">
        <f>IF(OR($A55="",$D55="",$E55="",$F55="",$G55="",$K55="",$K55="Cancelled",$K55="Completed"),"",IF($F55&lt;=$E55,"CHECK DATES",IFERROR(IF(MAX(INDEX(Availability!$B$5:$D$124,MATCH(MAX($E55,Assumptions!$B$4),Availability!$A$5:$A$124,0),MATCH($D55,Availability!$B$4:$D$4,0)):INDEX(Availability!$B$5:$D$124,MATCH($F55-1,Availability!$A$5:$A$124,0),MATCH($D55,Availability!$B$4:$D$4,0)))&gt;IFERROR(VLOOKUP($D55,Assumptions!$D$4:$E$6,2,FALSE),0),"CHECK CAPACITY","Within limit"),"CHECK RANGE")))</f>
        <v/>
      </c>
      <c r="O55" s="21">
        <f>IF(OR($A55="",$J55="",$E55="",$F55="",$K55="",$K55="Cancelled",$K55="Completed"),"",IF($F55&lt;=$E55,"CHECK DATES",IF(COUNTIFS($J$6:$J$155,$J55,$E$6:$E$155,"&lt;"&amp;$F55,$F$6:$F$155,"&gt;"&amp;$E55,$K$6:$K$155,"&lt;&gt;Cancelled",$K$6:$K$155,"&lt;&gt;Completed")&gt;1,"CHECK ROOM","No overlap")))</f>
        <v/>
      </c>
      <c r="P55" s="13" t="n"/>
    </row>
    <row r="56">
      <c r="A56" s="12" t="n"/>
      <c r="B56" s="13" t="n"/>
      <c r="C56" s="13" t="n"/>
      <c r="D56" s="14" t="n"/>
      <c r="E56" s="30" t="n"/>
      <c r="F56" s="30" t="n"/>
      <c r="G56" s="16" t="n"/>
      <c r="H56" s="31" t="n"/>
      <c r="I56" s="31" t="n"/>
      <c r="J56" s="14" t="n"/>
      <c r="K56" s="14" t="n"/>
      <c r="L56" s="8">
        <f>IF(OR($E56="",$F56=""),"",IF($F56&gt;$E56,$F56-$E56,""))</f>
        <v/>
      </c>
      <c r="M56" s="32">
        <f>IF(OR($A56="",$L56="",$G56="",$H56=""),"",IFERROR($L56*($G56*$H56+IF($I56="",0,$I56)),""))</f>
        <v/>
      </c>
      <c r="N56" s="19">
        <f>IF(OR($A56="",$D56="",$E56="",$F56="",$G56="",$K56="",$K56="Cancelled",$K56="Completed"),"",IF($F56&lt;=$E56,"CHECK DATES",IFERROR(IF(MAX(INDEX(Availability!$B$5:$D$124,MATCH(MAX($E56,Assumptions!$B$4),Availability!$A$5:$A$124,0),MATCH($D56,Availability!$B$4:$D$4,0)):INDEX(Availability!$B$5:$D$124,MATCH($F56-1,Availability!$A$5:$A$124,0),MATCH($D56,Availability!$B$4:$D$4,0)))&gt;IFERROR(VLOOKUP($D56,Assumptions!$D$4:$E$6,2,FALSE),0),"CHECK CAPACITY","Within limit"),"CHECK RANGE")))</f>
        <v/>
      </c>
      <c r="O56" s="19">
        <f>IF(OR($A56="",$J56="",$E56="",$F56="",$K56="",$K56="Cancelled",$K56="Completed"),"",IF($F56&lt;=$E56,"CHECK DATES",IF(COUNTIFS($J$6:$J$155,$J56,$E$6:$E$155,"&lt;"&amp;$F56,$F$6:$F$155,"&gt;"&amp;$E56,$K$6:$K$155,"&lt;&gt;Cancelled",$K$6:$K$155,"&lt;&gt;Completed")&gt;1,"CHECK ROOM","No overlap")))</f>
        <v/>
      </c>
      <c r="P56" s="13" t="n"/>
    </row>
    <row r="57">
      <c r="A57" s="12" t="n"/>
      <c r="B57" s="13" t="n"/>
      <c r="C57" s="13" t="n"/>
      <c r="D57" s="14" t="n"/>
      <c r="E57" s="30" t="n"/>
      <c r="F57" s="30" t="n"/>
      <c r="G57" s="16" t="n"/>
      <c r="H57" s="31" t="n"/>
      <c r="I57" s="31" t="n"/>
      <c r="J57" s="14" t="n"/>
      <c r="K57" s="14" t="n"/>
      <c r="L57" s="9">
        <f>IF(OR($E57="",$F57=""),"",IF($F57&gt;$E57,$F57-$E57,""))</f>
        <v/>
      </c>
      <c r="M57" s="33">
        <f>IF(OR($A57="",$L57="",$G57="",$H57=""),"",IFERROR($L57*($G57*$H57+IF($I57="",0,$I57)),""))</f>
        <v/>
      </c>
      <c r="N57" s="21">
        <f>IF(OR($A57="",$D57="",$E57="",$F57="",$G57="",$K57="",$K57="Cancelled",$K57="Completed"),"",IF($F57&lt;=$E57,"CHECK DATES",IFERROR(IF(MAX(INDEX(Availability!$B$5:$D$124,MATCH(MAX($E57,Assumptions!$B$4),Availability!$A$5:$A$124,0),MATCH($D57,Availability!$B$4:$D$4,0)):INDEX(Availability!$B$5:$D$124,MATCH($F57-1,Availability!$A$5:$A$124,0),MATCH($D57,Availability!$B$4:$D$4,0)))&gt;IFERROR(VLOOKUP($D57,Assumptions!$D$4:$E$6,2,FALSE),0),"CHECK CAPACITY","Within limit"),"CHECK RANGE")))</f>
        <v/>
      </c>
      <c r="O57" s="21">
        <f>IF(OR($A57="",$J57="",$E57="",$F57="",$K57="",$K57="Cancelled",$K57="Completed"),"",IF($F57&lt;=$E57,"CHECK DATES",IF(COUNTIFS($J$6:$J$155,$J57,$E$6:$E$155,"&lt;"&amp;$F57,$F$6:$F$155,"&gt;"&amp;$E57,$K$6:$K$155,"&lt;&gt;Cancelled",$K$6:$K$155,"&lt;&gt;Completed")&gt;1,"CHECK ROOM","No overlap")))</f>
        <v/>
      </c>
      <c r="P57" s="13" t="n"/>
    </row>
    <row r="58">
      <c r="A58" s="12" t="n"/>
      <c r="B58" s="13" t="n"/>
      <c r="C58" s="13" t="n"/>
      <c r="D58" s="14" t="n"/>
      <c r="E58" s="30" t="n"/>
      <c r="F58" s="30" t="n"/>
      <c r="G58" s="16" t="n"/>
      <c r="H58" s="31" t="n"/>
      <c r="I58" s="31" t="n"/>
      <c r="J58" s="14" t="n"/>
      <c r="K58" s="14" t="n"/>
      <c r="L58" s="8">
        <f>IF(OR($E58="",$F58=""),"",IF($F58&gt;$E58,$F58-$E58,""))</f>
        <v/>
      </c>
      <c r="M58" s="32">
        <f>IF(OR($A58="",$L58="",$G58="",$H58=""),"",IFERROR($L58*($G58*$H58+IF($I58="",0,$I58)),""))</f>
        <v/>
      </c>
      <c r="N58" s="19">
        <f>IF(OR($A58="",$D58="",$E58="",$F58="",$G58="",$K58="",$K58="Cancelled",$K58="Completed"),"",IF($F58&lt;=$E58,"CHECK DATES",IFERROR(IF(MAX(INDEX(Availability!$B$5:$D$124,MATCH(MAX($E58,Assumptions!$B$4),Availability!$A$5:$A$124,0),MATCH($D58,Availability!$B$4:$D$4,0)):INDEX(Availability!$B$5:$D$124,MATCH($F58-1,Availability!$A$5:$A$124,0),MATCH($D58,Availability!$B$4:$D$4,0)))&gt;IFERROR(VLOOKUP($D58,Assumptions!$D$4:$E$6,2,FALSE),0),"CHECK CAPACITY","Within limit"),"CHECK RANGE")))</f>
        <v/>
      </c>
      <c r="O58" s="19">
        <f>IF(OR($A58="",$J58="",$E58="",$F58="",$K58="",$K58="Cancelled",$K58="Completed"),"",IF($F58&lt;=$E58,"CHECK DATES",IF(COUNTIFS($J$6:$J$155,$J58,$E$6:$E$155,"&lt;"&amp;$F58,$F$6:$F$155,"&gt;"&amp;$E58,$K$6:$K$155,"&lt;&gt;Cancelled",$K$6:$K$155,"&lt;&gt;Completed")&gt;1,"CHECK ROOM","No overlap")))</f>
        <v/>
      </c>
      <c r="P58" s="13" t="n"/>
    </row>
    <row r="59">
      <c r="A59" s="12" t="n"/>
      <c r="B59" s="13" t="n"/>
      <c r="C59" s="13" t="n"/>
      <c r="D59" s="14" t="n"/>
      <c r="E59" s="30" t="n"/>
      <c r="F59" s="30" t="n"/>
      <c r="G59" s="16" t="n"/>
      <c r="H59" s="31" t="n"/>
      <c r="I59" s="31" t="n"/>
      <c r="J59" s="14" t="n"/>
      <c r="K59" s="14" t="n"/>
      <c r="L59" s="9">
        <f>IF(OR($E59="",$F59=""),"",IF($F59&gt;$E59,$F59-$E59,""))</f>
        <v/>
      </c>
      <c r="M59" s="33">
        <f>IF(OR($A59="",$L59="",$G59="",$H59=""),"",IFERROR($L59*($G59*$H59+IF($I59="",0,$I59)),""))</f>
        <v/>
      </c>
      <c r="N59" s="21">
        <f>IF(OR($A59="",$D59="",$E59="",$F59="",$G59="",$K59="",$K59="Cancelled",$K59="Completed"),"",IF($F59&lt;=$E59,"CHECK DATES",IFERROR(IF(MAX(INDEX(Availability!$B$5:$D$124,MATCH(MAX($E59,Assumptions!$B$4),Availability!$A$5:$A$124,0),MATCH($D59,Availability!$B$4:$D$4,0)):INDEX(Availability!$B$5:$D$124,MATCH($F59-1,Availability!$A$5:$A$124,0),MATCH($D59,Availability!$B$4:$D$4,0)))&gt;IFERROR(VLOOKUP($D59,Assumptions!$D$4:$E$6,2,FALSE),0),"CHECK CAPACITY","Within limit"),"CHECK RANGE")))</f>
        <v/>
      </c>
      <c r="O59" s="21">
        <f>IF(OR($A59="",$J59="",$E59="",$F59="",$K59="",$K59="Cancelled",$K59="Completed"),"",IF($F59&lt;=$E59,"CHECK DATES",IF(COUNTIFS($J$6:$J$155,$J59,$E$6:$E$155,"&lt;"&amp;$F59,$F$6:$F$155,"&gt;"&amp;$E59,$K$6:$K$155,"&lt;&gt;Cancelled",$K$6:$K$155,"&lt;&gt;Completed")&gt;1,"CHECK ROOM","No overlap")))</f>
        <v/>
      </c>
      <c r="P59" s="13" t="n"/>
    </row>
    <row r="60">
      <c r="A60" s="12" t="n"/>
      <c r="B60" s="13" t="n"/>
      <c r="C60" s="13" t="n"/>
      <c r="D60" s="14" t="n"/>
      <c r="E60" s="30" t="n"/>
      <c r="F60" s="30" t="n"/>
      <c r="G60" s="16" t="n"/>
      <c r="H60" s="31" t="n"/>
      <c r="I60" s="31" t="n"/>
      <c r="J60" s="14" t="n"/>
      <c r="K60" s="14" t="n"/>
      <c r="L60" s="8">
        <f>IF(OR($E60="",$F60=""),"",IF($F60&gt;$E60,$F60-$E60,""))</f>
        <v/>
      </c>
      <c r="M60" s="32">
        <f>IF(OR($A60="",$L60="",$G60="",$H60=""),"",IFERROR($L60*($G60*$H60+IF($I60="",0,$I60)),""))</f>
        <v/>
      </c>
      <c r="N60" s="19">
        <f>IF(OR($A60="",$D60="",$E60="",$F60="",$G60="",$K60="",$K60="Cancelled",$K60="Completed"),"",IF($F60&lt;=$E60,"CHECK DATES",IFERROR(IF(MAX(INDEX(Availability!$B$5:$D$124,MATCH(MAX($E60,Assumptions!$B$4),Availability!$A$5:$A$124,0),MATCH($D60,Availability!$B$4:$D$4,0)):INDEX(Availability!$B$5:$D$124,MATCH($F60-1,Availability!$A$5:$A$124,0),MATCH($D60,Availability!$B$4:$D$4,0)))&gt;IFERROR(VLOOKUP($D60,Assumptions!$D$4:$E$6,2,FALSE),0),"CHECK CAPACITY","Within limit"),"CHECK RANGE")))</f>
        <v/>
      </c>
      <c r="O60" s="19">
        <f>IF(OR($A60="",$J60="",$E60="",$F60="",$K60="",$K60="Cancelled",$K60="Completed"),"",IF($F60&lt;=$E60,"CHECK DATES",IF(COUNTIFS($J$6:$J$155,$J60,$E$6:$E$155,"&lt;"&amp;$F60,$F$6:$F$155,"&gt;"&amp;$E60,$K$6:$K$155,"&lt;&gt;Cancelled",$K$6:$K$155,"&lt;&gt;Completed")&gt;1,"CHECK ROOM","No overlap")))</f>
        <v/>
      </c>
      <c r="P60" s="13" t="n"/>
    </row>
    <row r="61">
      <c r="A61" s="12" t="n"/>
      <c r="B61" s="13" t="n"/>
      <c r="C61" s="13" t="n"/>
      <c r="D61" s="14" t="n"/>
      <c r="E61" s="30" t="n"/>
      <c r="F61" s="30" t="n"/>
      <c r="G61" s="16" t="n"/>
      <c r="H61" s="31" t="n"/>
      <c r="I61" s="31" t="n"/>
      <c r="J61" s="14" t="n"/>
      <c r="K61" s="14" t="n"/>
      <c r="L61" s="9">
        <f>IF(OR($E61="",$F61=""),"",IF($F61&gt;$E61,$F61-$E61,""))</f>
        <v/>
      </c>
      <c r="M61" s="33">
        <f>IF(OR($A61="",$L61="",$G61="",$H61=""),"",IFERROR($L61*($G61*$H61+IF($I61="",0,$I61)),""))</f>
        <v/>
      </c>
      <c r="N61" s="21">
        <f>IF(OR($A61="",$D61="",$E61="",$F61="",$G61="",$K61="",$K61="Cancelled",$K61="Completed"),"",IF($F61&lt;=$E61,"CHECK DATES",IFERROR(IF(MAX(INDEX(Availability!$B$5:$D$124,MATCH(MAX($E61,Assumptions!$B$4),Availability!$A$5:$A$124,0),MATCH($D61,Availability!$B$4:$D$4,0)):INDEX(Availability!$B$5:$D$124,MATCH($F61-1,Availability!$A$5:$A$124,0),MATCH($D61,Availability!$B$4:$D$4,0)))&gt;IFERROR(VLOOKUP($D61,Assumptions!$D$4:$E$6,2,FALSE),0),"CHECK CAPACITY","Within limit"),"CHECK RANGE")))</f>
        <v/>
      </c>
      <c r="O61" s="21">
        <f>IF(OR($A61="",$J61="",$E61="",$F61="",$K61="",$K61="Cancelled",$K61="Completed"),"",IF($F61&lt;=$E61,"CHECK DATES",IF(COUNTIFS($J$6:$J$155,$J61,$E$6:$E$155,"&lt;"&amp;$F61,$F$6:$F$155,"&gt;"&amp;$E61,$K$6:$K$155,"&lt;&gt;Cancelled",$K$6:$K$155,"&lt;&gt;Completed")&gt;1,"CHECK ROOM","No overlap")))</f>
        <v/>
      </c>
      <c r="P61" s="13" t="n"/>
    </row>
    <row r="62">
      <c r="A62" s="12" t="n"/>
      <c r="B62" s="13" t="n"/>
      <c r="C62" s="13" t="n"/>
      <c r="D62" s="14" t="n"/>
      <c r="E62" s="30" t="n"/>
      <c r="F62" s="30" t="n"/>
      <c r="G62" s="16" t="n"/>
      <c r="H62" s="31" t="n"/>
      <c r="I62" s="31" t="n"/>
      <c r="J62" s="14" t="n"/>
      <c r="K62" s="14" t="n"/>
      <c r="L62" s="8">
        <f>IF(OR($E62="",$F62=""),"",IF($F62&gt;$E62,$F62-$E62,""))</f>
        <v/>
      </c>
      <c r="M62" s="32">
        <f>IF(OR($A62="",$L62="",$G62="",$H62=""),"",IFERROR($L62*($G62*$H62+IF($I62="",0,$I62)),""))</f>
        <v/>
      </c>
      <c r="N62" s="19">
        <f>IF(OR($A62="",$D62="",$E62="",$F62="",$G62="",$K62="",$K62="Cancelled",$K62="Completed"),"",IF($F62&lt;=$E62,"CHECK DATES",IFERROR(IF(MAX(INDEX(Availability!$B$5:$D$124,MATCH(MAX($E62,Assumptions!$B$4),Availability!$A$5:$A$124,0),MATCH($D62,Availability!$B$4:$D$4,0)):INDEX(Availability!$B$5:$D$124,MATCH($F62-1,Availability!$A$5:$A$124,0),MATCH($D62,Availability!$B$4:$D$4,0)))&gt;IFERROR(VLOOKUP($D62,Assumptions!$D$4:$E$6,2,FALSE),0),"CHECK CAPACITY","Within limit"),"CHECK RANGE")))</f>
        <v/>
      </c>
      <c r="O62" s="19">
        <f>IF(OR($A62="",$J62="",$E62="",$F62="",$K62="",$K62="Cancelled",$K62="Completed"),"",IF($F62&lt;=$E62,"CHECK DATES",IF(COUNTIFS($J$6:$J$155,$J62,$E$6:$E$155,"&lt;"&amp;$F62,$F$6:$F$155,"&gt;"&amp;$E62,$K$6:$K$155,"&lt;&gt;Cancelled",$K$6:$K$155,"&lt;&gt;Completed")&gt;1,"CHECK ROOM","No overlap")))</f>
        <v/>
      </c>
      <c r="P62" s="13" t="n"/>
    </row>
    <row r="63">
      <c r="A63" s="12" t="n"/>
      <c r="B63" s="13" t="n"/>
      <c r="C63" s="13" t="n"/>
      <c r="D63" s="14" t="n"/>
      <c r="E63" s="30" t="n"/>
      <c r="F63" s="30" t="n"/>
      <c r="G63" s="16" t="n"/>
      <c r="H63" s="31" t="n"/>
      <c r="I63" s="31" t="n"/>
      <c r="J63" s="14" t="n"/>
      <c r="K63" s="14" t="n"/>
      <c r="L63" s="9">
        <f>IF(OR($E63="",$F63=""),"",IF($F63&gt;$E63,$F63-$E63,""))</f>
        <v/>
      </c>
      <c r="M63" s="33">
        <f>IF(OR($A63="",$L63="",$G63="",$H63=""),"",IFERROR($L63*($G63*$H63+IF($I63="",0,$I63)),""))</f>
        <v/>
      </c>
      <c r="N63" s="21">
        <f>IF(OR($A63="",$D63="",$E63="",$F63="",$G63="",$K63="",$K63="Cancelled",$K63="Completed"),"",IF($F63&lt;=$E63,"CHECK DATES",IFERROR(IF(MAX(INDEX(Availability!$B$5:$D$124,MATCH(MAX($E63,Assumptions!$B$4),Availability!$A$5:$A$124,0),MATCH($D63,Availability!$B$4:$D$4,0)):INDEX(Availability!$B$5:$D$124,MATCH($F63-1,Availability!$A$5:$A$124,0),MATCH($D63,Availability!$B$4:$D$4,0)))&gt;IFERROR(VLOOKUP($D63,Assumptions!$D$4:$E$6,2,FALSE),0),"CHECK CAPACITY","Within limit"),"CHECK RANGE")))</f>
        <v/>
      </c>
      <c r="O63" s="21">
        <f>IF(OR($A63="",$J63="",$E63="",$F63="",$K63="",$K63="Cancelled",$K63="Completed"),"",IF($F63&lt;=$E63,"CHECK DATES",IF(COUNTIFS($J$6:$J$155,$J63,$E$6:$E$155,"&lt;"&amp;$F63,$F$6:$F$155,"&gt;"&amp;$E63,$K$6:$K$155,"&lt;&gt;Cancelled",$K$6:$K$155,"&lt;&gt;Completed")&gt;1,"CHECK ROOM","No overlap")))</f>
        <v/>
      </c>
      <c r="P63" s="13" t="n"/>
    </row>
    <row r="64">
      <c r="A64" s="12" t="n"/>
      <c r="B64" s="13" t="n"/>
      <c r="C64" s="13" t="n"/>
      <c r="D64" s="14" t="n"/>
      <c r="E64" s="30" t="n"/>
      <c r="F64" s="30" t="n"/>
      <c r="G64" s="16" t="n"/>
      <c r="H64" s="31" t="n"/>
      <c r="I64" s="31" t="n"/>
      <c r="J64" s="14" t="n"/>
      <c r="K64" s="14" t="n"/>
      <c r="L64" s="8">
        <f>IF(OR($E64="",$F64=""),"",IF($F64&gt;$E64,$F64-$E64,""))</f>
        <v/>
      </c>
      <c r="M64" s="32">
        <f>IF(OR($A64="",$L64="",$G64="",$H64=""),"",IFERROR($L64*($G64*$H64+IF($I64="",0,$I64)),""))</f>
        <v/>
      </c>
      <c r="N64" s="19">
        <f>IF(OR($A64="",$D64="",$E64="",$F64="",$G64="",$K64="",$K64="Cancelled",$K64="Completed"),"",IF($F64&lt;=$E64,"CHECK DATES",IFERROR(IF(MAX(INDEX(Availability!$B$5:$D$124,MATCH(MAX($E64,Assumptions!$B$4),Availability!$A$5:$A$124,0),MATCH($D64,Availability!$B$4:$D$4,0)):INDEX(Availability!$B$5:$D$124,MATCH($F64-1,Availability!$A$5:$A$124,0),MATCH($D64,Availability!$B$4:$D$4,0)))&gt;IFERROR(VLOOKUP($D64,Assumptions!$D$4:$E$6,2,FALSE),0),"CHECK CAPACITY","Within limit"),"CHECK RANGE")))</f>
        <v/>
      </c>
      <c r="O64" s="19">
        <f>IF(OR($A64="",$J64="",$E64="",$F64="",$K64="",$K64="Cancelled",$K64="Completed"),"",IF($F64&lt;=$E64,"CHECK DATES",IF(COUNTIFS($J$6:$J$155,$J64,$E$6:$E$155,"&lt;"&amp;$F64,$F$6:$F$155,"&gt;"&amp;$E64,$K$6:$K$155,"&lt;&gt;Cancelled",$K$6:$K$155,"&lt;&gt;Completed")&gt;1,"CHECK ROOM","No overlap")))</f>
        <v/>
      </c>
      <c r="P64" s="13" t="n"/>
    </row>
    <row r="65">
      <c r="A65" s="12" t="n"/>
      <c r="B65" s="13" t="n"/>
      <c r="C65" s="13" t="n"/>
      <c r="D65" s="14" t="n"/>
      <c r="E65" s="30" t="n"/>
      <c r="F65" s="30" t="n"/>
      <c r="G65" s="16" t="n"/>
      <c r="H65" s="31" t="n"/>
      <c r="I65" s="31" t="n"/>
      <c r="J65" s="14" t="n"/>
      <c r="K65" s="14" t="n"/>
      <c r="L65" s="9">
        <f>IF(OR($E65="",$F65=""),"",IF($F65&gt;$E65,$F65-$E65,""))</f>
        <v/>
      </c>
      <c r="M65" s="33">
        <f>IF(OR($A65="",$L65="",$G65="",$H65=""),"",IFERROR($L65*($G65*$H65+IF($I65="",0,$I65)),""))</f>
        <v/>
      </c>
      <c r="N65" s="21">
        <f>IF(OR($A65="",$D65="",$E65="",$F65="",$G65="",$K65="",$K65="Cancelled",$K65="Completed"),"",IF($F65&lt;=$E65,"CHECK DATES",IFERROR(IF(MAX(INDEX(Availability!$B$5:$D$124,MATCH(MAX($E65,Assumptions!$B$4),Availability!$A$5:$A$124,0),MATCH($D65,Availability!$B$4:$D$4,0)):INDEX(Availability!$B$5:$D$124,MATCH($F65-1,Availability!$A$5:$A$124,0),MATCH($D65,Availability!$B$4:$D$4,0)))&gt;IFERROR(VLOOKUP($D65,Assumptions!$D$4:$E$6,2,FALSE),0),"CHECK CAPACITY","Within limit"),"CHECK RANGE")))</f>
        <v/>
      </c>
      <c r="O65" s="21">
        <f>IF(OR($A65="",$J65="",$E65="",$F65="",$K65="",$K65="Cancelled",$K65="Completed"),"",IF($F65&lt;=$E65,"CHECK DATES",IF(COUNTIFS($J$6:$J$155,$J65,$E$6:$E$155,"&lt;"&amp;$F65,$F$6:$F$155,"&gt;"&amp;$E65,$K$6:$K$155,"&lt;&gt;Cancelled",$K$6:$K$155,"&lt;&gt;Completed")&gt;1,"CHECK ROOM","No overlap")))</f>
        <v/>
      </c>
      <c r="P65" s="13" t="n"/>
    </row>
    <row r="66">
      <c r="A66" s="12" t="n"/>
      <c r="B66" s="13" t="n"/>
      <c r="C66" s="13" t="n"/>
      <c r="D66" s="14" t="n"/>
      <c r="E66" s="30" t="n"/>
      <c r="F66" s="30" t="n"/>
      <c r="G66" s="16" t="n"/>
      <c r="H66" s="31" t="n"/>
      <c r="I66" s="31" t="n"/>
      <c r="J66" s="14" t="n"/>
      <c r="K66" s="14" t="n"/>
      <c r="L66" s="8">
        <f>IF(OR($E66="",$F66=""),"",IF($F66&gt;$E66,$F66-$E66,""))</f>
        <v/>
      </c>
      <c r="M66" s="32">
        <f>IF(OR($A66="",$L66="",$G66="",$H66=""),"",IFERROR($L66*($G66*$H66+IF($I66="",0,$I66)),""))</f>
        <v/>
      </c>
      <c r="N66" s="19">
        <f>IF(OR($A66="",$D66="",$E66="",$F66="",$G66="",$K66="",$K66="Cancelled",$K66="Completed"),"",IF($F66&lt;=$E66,"CHECK DATES",IFERROR(IF(MAX(INDEX(Availability!$B$5:$D$124,MATCH(MAX($E66,Assumptions!$B$4),Availability!$A$5:$A$124,0),MATCH($D66,Availability!$B$4:$D$4,0)):INDEX(Availability!$B$5:$D$124,MATCH($F66-1,Availability!$A$5:$A$124,0),MATCH($D66,Availability!$B$4:$D$4,0)))&gt;IFERROR(VLOOKUP($D66,Assumptions!$D$4:$E$6,2,FALSE),0),"CHECK CAPACITY","Within limit"),"CHECK RANGE")))</f>
        <v/>
      </c>
      <c r="O66" s="19">
        <f>IF(OR($A66="",$J66="",$E66="",$F66="",$K66="",$K66="Cancelled",$K66="Completed"),"",IF($F66&lt;=$E66,"CHECK DATES",IF(COUNTIFS($J$6:$J$155,$J66,$E$6:$E$155,"&lt;"&amp;$F66,$F$6:$F$155,"&gt;"&amp;$E66,$K$6:$K$155,"&lt;&gt;Cancelled",$K$6:$K$155,"&lt;&gt;Completed")&gt;1,"CHECK ROOM","No overlap")))</f>
        <v/>
      </c>
      <c r="P66" s="13" t="n"/>
    </row>
    <row r="67">
      <c r="A67" s="12" t="n"/>
      <c r="B67" s="13" t="n"/>
      <c r="C67" s="13" t="n"/>
      <c r="D67" s="14" t="n"/>
      <c r="E67" s="30" t="n"/>
      <c r="F67" s="30" t="n"/>
      <c r="G67" s="16" t="n"/>
      <c r="H67" s="31" t="n"/>
      <c r="I67" s="31" t="n"/>
      <c r="J67" s="14" t="n"/>
      <c r="K67" s="14" t="n"/>
      <c r="L67" s="9">
        <f>IF(OR($E67="",$F67=""),"",IF($F67&gt;$E67,$F67-$E67,""))</f>
        <v/>
      </c>
      <c r="M67" s="33">
        <f>IF(OR($A67="",$L67="",$G67="",$H67=""),"",IFERROR($L67*($G67*$H67+IF($I67="",0,$I67)),""))</f>
        <v/>
      </c>
      <c r="N67" s="21">
        <f>IF(OR($A67="",$D67="",$E67="",$F67="",$G67="",$K67="",$K67="Cancelled",$K67="Completed"),"",IF($F67&lt;=$E67,"CHECK DATES",IFERROR(IF(MAX(INDEX(Availability!$B$5:$D$124,MATCH(MAX($E67,Assumptions!$B$4),Availability!$A$5:$A$124,0),MATCH($D67,Availability!$B$4:$D$4,0)):INDEX(Availability!$B$5:$D$124,MATCH($F67-1,Availability!$A$5:$A$124,0),MATCH($D67,Availability!$B$4:$D$4,0)))&gt;IFERROR(VLOOKUP($D67,Assumptions!$D$4:$E$6,2,FALSE),0),"CHECK CAPACITY","Within limit"),"CHECK RANGE")))</f>
        <v/>
      </c>
      <c r="O67" s="21">
        <f>IF(OR($A67="",$J67="",$E67="",$F67="",$K67="",$K67="Cancelled",$K67="Completed"),"",IF($F67&lt;=$E67,"CHECK DATES",IF(COUNTIFS($J$6:$J$155,$J67,$E$6:$E$155,"&lt;"&amp;$F67,$F$6:$F$155,"&gt;"&amp;$E67,$K$6:$K$155,"&lt;&gt;Cancelled",$K$6:$K$155,"&lt;&gt;Completed")&gt;1,"CHECK ROOM","No overlap")))</f>
        <v/>
      </c>
      <c r="P67" s="13" t="n"/>
    </row>
    <row r="68">
      <c r="A68" s="12" t="n"/>
      <c r="B68" s="13" t="n"/>
      <c r="C68" s="13" t="n"/>
      <c r="D68" s="14" t="n"/>
      <c r="E68" s="30" t="n"/>
      <c r="F68" s="30" t="n"/>
      <c r="G68" s="16" t="n"/>
      <c r="H68" s="31" t="n"/>
      <c r="I68" s="31" t="n"/>
      <c r="J68" s="14" t="n"/>
      <c r="K68" s="14" t="n"/>
      <c r="L68" s="8">
        <f>IF(OR($E68="",$F68=""),"",IF($F68&gt;$E68,$F68-$E68,""))</f>
        <v/>
      </c>
      <c r="M68" s="32">
        <f>IF(OR($A68="",$L68="",$G68="",$H68=""),"",IFERROR($L68*($G68*$H68+IF($I68="",0,$I68)),""))</f>
        <v/>
      </c>
      <c r="N68" s="19">
        <f>IF(OR($A68="",$D68="",$E68="",$F68="",$G68="",$K68="",$K68="Cancelled",$K68="Completed"),"",IF($F68&lt;=$E68,"CHECK DATES",IFERROR(IF(MAX(INDEX(Availability!$B$5:$D$124,MATCH(MAX($E68,Assumptions!$B$4),Availability!$A$5:$A$124,0),MATCH($D68,Availability!$B$4:$D$4,0)):INDEX(Availability!$B$5:$D$124,MATCH($F68-1,Availability!$A$5:$A$124,0),MATCH($D68,Availability!$B$4:$D$4,0)))&gt;IFERROR(VLOOKUP($D68,Assumptions!$D$4:$E$6,2,FALSE),0),"CHECK CAPACITY","Within limit"),"CHECK RANGE")))</f>
        <v/>
      </c>
      <c r="O68" s="19">
        <f>IF(OR($A68="",$J68="",$E68="",$F68="",$K68="",$K68="Cancelled",$K68="Completed"),"",IF($F68&lt;=$E68,"CHECK DATES",IF(COUNTIFS($J$6:$J$155,$J68,$E$6:$E$155,"&lt;"&amp;$F68,$F$6:$F$155,"&gt;"&amp;$E68,$K$6:$K$155,"&lt;&gt;Cancelled",$K$6:$K$155,"&lt;&gt;Completed")&gt;1,"CHECK ROOM","No overlap")))</f>
        <v/>
      </c>
      <c r="P68" s="13" t="n"/>
    </row>
    <row r="69">
      <c r="A69" s="12" t="n"/>
      <c r="B69" s="13" t="n"/>
      <c r="C69" s="13" t="n"/>
      <c r="D69" s="14" t="n"/>
      <c r="E69" s="30" t="n"/>
      <c r="F69" s="30" t="n"/>
      <c r="G69" s="16" t="n"/>
      <c r="H69" s="31" t="n"/>
      <c r="I69" s="31" t="n"/>
      <c r="J69" s="14" t="n"/>
      <c r="K69" s="14" t="n"/>
      <c r="L69" s="9">
        <f>IF(OR($E69="",$F69=""),"",IF($F69&gt;$E69,$F69-$E69,""))</f>
        <v/>
      </c>
      <c r="M69" s="33">
        <f>IF(OR($A69="",$L69="",$G69="",$H69=""),"",IFERROR($L69*($G69*$H69+IF($I69="",0,$I69)),""))</f>
        <v/>
      </c>
      <c r="N69" s="21">
        <f>IF(OR($A69="",$D69="",$E69="",$F69="",$G69="",$K69="",$K69="Cancelled",$K69="Completed"),"",IF($F69&lt;=$E69,"CHECK DATES",IFERROR(IF(MAX(INDEX(Availability!$B$5:$D$124,MATCH(MAX($E69,Assumptions!$B$4),Availability!$A$5:$A$124,0),MATCH($D69,Availability!$B$4:$D$4,0)):INDEX(Availability!$B$5:$D$124,MATCH($F69-1,Availability!$A$5:$A$124,0),MATCH($D69,Availability!$B$4:$D$4,0)))&gt;IFERROR(VLOOKUP($D69,Assumptions!$D$4:$E$6,2,FALSE),0),"CHECK CAPACITY","Within limit"),"CHECK RANGE")))</f>
        <v/>
      </c>
      <c r="O69" s="21">
        <f>IF(OR($A69="",$J69="",$E69="",$F69="",$K69="",$K69="Cancelled",$K69="Completed"),"",IF($F69&lt;=$E69,"CHECK DATES",IF(COUNTIFS($J$6:$J$155,$J69,$E$6:$E$155,"&lt;"&amp;$F69,$F$6:$F$155,"&gt;"&amp;$E69,$K$6:$K$155,"&lt;&gt;Cancelled",$K$6:$K$155,"&lt;&gt;Completed")&gt;1,"CHECK ROOM","No overlap")))</f>
        <v/>
      </c>
      <c r="P69" s="13" t="n"/>
    </row>
    <row r="70">
      <c r="A70" s="12" t="n"/>
      <c r="B70" s="13" t="n"/>
      <c r="C70" s="13" t="n"/>
      <c r="D70" s="14" t="n"/>
      <c r="E70" s="30" t="n"/>
      <c r="F70" s="30" t="n"/>
      <c r="G70" s="16" t="n"/>
      <c r="H70" s="31" t="n"/>
      <c r="I70" s="31" t="n"/>
      <c r="J70" s="14" t="n"/>
      <c r="K70" s="14" t="n"/>
      <c r="L70" s="8">
        <f>IF(OR($E70="",$F70=""),"",IF($F70&gt;$E70,$F70-$E70,""))</f>
        <v/>
      </c>
      <c r="M70" s="32">
        <f>IF(OR($A70="",$L70="",$G70="",$H70=""),"",IFERROR($L70*($G70*$H70+IF($I70="",0,$I70)),""))</f>
        <v/>
      </c>
      <c r="N70" s="19">
        <f>IF(OR($A70="",$D70="",$E70="",$F70="",$G70="",$K70="",$K70="Cancelled",$K70="Completed"),"",IF($F70&lt;=$E70,"CHECK DATES",IFERROR(IF(MAX(INDEX(Availability!$B$5:$D$124,MATCH(MAX($E70,Assumptions!$B$4),Availability!$A$5:$A$124,0),MATCH($D70,Availability!$B$4:$D$4,0)):INDEX(Availability!$B$5:$D$124,MATCH($F70-1,Availability!$A$5:$A$124,0),MATCH($D70,Availability!$B$4:$D$4,0)))&gt;IFERROR(VLOOKUP($D70,Assumptions!$D$4:$E$6,2,FALSE),0),"CHECK CAPACITY","Within limit"),"CHECK RANGE")))</f>
        <v/>
      </c>
      <c r="O70" s="19">
        <f>IF(OR($A70="",$J70="",$E70="",$F70="",$K70="",$K70="Cancelled",$K70="Completed"),"",IF($F70&lt;=$E70,"CHECK DATES",IF(COUNTIFS($J$6:$J$155,$J70,$E$6:$E$155,"&lt;"&amp;$F70,$F$6:$F$155,"&gt;"&amp;$E70,$K$6:$K$155,"&lt;&gt;Cancelled",$K$6:$K$155,"&lt;&gt;Completed")&gt;1,"CHECK ROOM","No overlap")))</f>
        <v/>
      </c>
      <c r="P70" s="13" t="n"/>
    </row>
    <row r="71">
      <c r="A71" s="12" t="n"/>
      <c r="B71" s="13" t="n"/>
      <c r="C71" s="13" t="n"/>
      <c r="D71" s="14" t="n"/>
      <c r="E71" s="30" t="n"/>
      <c r="F71" s="30" t="n"/>
      <c r="G71" s="16" t="n"/>
      <c r="H71" s="31" t="n"/>
      <c r="I71" s="31" t="n"/>
      <c r="J71" s="14" t="n"/>
      <c r="K71" s="14" t="n"/>
      <c r="L71" s="9">
        <f>IF(OR($E71="",$F71=""),"",IF($F71&gt;$E71,$F71-$E71,""))</f>
        <v/>
      </c>
      <c r="M71" s="33">
        <f>IF(OR($A71="",$L71="",$G71="",$H71=""),"",IFERROR($L71*($G71*$H71+IF($I71="",0,$I71)),""))</f>
        <v/>
      </c>
      <c r="N71" s="21">
        <f>IF(OR($A71="",$D71="",$E71="",$F71="",$G71="",$K71="",$K71="Cancelled",$K71="Completed"),"",IF($F71&lt;=$E71,"CHECK DATES",IFERROR(IF(MAX(INDEX(Availability!$B$5:$D$124,MATCH(MAX($E71,Assumptions!$B$4),Availability!$A$5:$A$124,0),MATCH($D71,Availability!$B$4:$D$4,0)):INDEX(Availability!$B$5:$D$124,MATCH($F71-1,Availability!$A$5:$A$124,0),MATCH($D71,Availability!$B$4:$D$4,0)))&gt;IFERROR(VLOOKUP($D71,Assumptions!$D$4:$E$6,2,FALSE),0),"CHECK CAPACITY","Within limit"),"CHECK RANGE")))</f>
        <v/>
      </c>
      <c r="O71" s="21">
        <f>IF(OR($A71="",$J71="",$E71="",$F71="",$K71="",$K71="Cancelled",$K71="Completed"),"",IF($F71&lt;=$E71,"CHECK DATES",IF(COUNTIFS($J$6:$J$155,$J71,$E$6:$E$155,"&lt;"&amp;$F71,$F$6:$F$155,"&gt;"&amp;$E71,$K$6:$K$155,"&lt;&gt;Cancelled",$K$6:$K$155,"&lt;&gt;Completed")&gt;1,"CHECK ROOM","No overlap")))</f>
        <v/>
      </c>
      <c r="P71" s="13" t="n"/>
    </row>
    <row r="72">
      <c r="A72" s="12" t="n"/>
      <c r="B72" s="13" t="n"/>
      <c r="C72" s="13" t="n"/>
      <c r="D72" s="14" t="n"/>
      <c r="E72" s="30" t="n"/>
      <c r="F72" s="30" t="n"/>
      <c r="G72" s="16" t="n"/>
      <c r="H72" s="31" t="n"/>
      <c r="I72" s="31" t="n"/>
      <c r="J72" s="14" t="n"/>
      <c r="K72" s="14" t="n"/>
      <c r="L72" s="8">
        <f>IF(OR($E72="",$F72=""),"",IF($F72&gt;$E72,$F72-$E72,""))</f>
        <v/>
      </c>
      <c r="M72" s="32">
        <f>IF(OR($A72="",$L72="",$G72="",$H72=""),"",IFERROR($L72*($G72*$H72+IF($I72="",0,$I72)),""))</f>
        <v/>
      </c>
      <c r="N72" s="19">
        <f>IF(OR($A72="",$D72="",$E72="",$F72="",$G72="",$K72="",$K72="Cancelled",$K72="Completed"),"",IF($F72&lt;=$E72,"CHECK DATES",IFERROR(IF(MAX(INDEX(Availability!$B$5:$D$124,MATCH(MAX($E72,Assumptions!$B$4),Availability!$A$5:$A$124,0),MATCH($D72,Availability!$B$4:$D$4,0)):INDEX(Availability!$B$5:$D$124,MATCH($F72-1,Availability!$A$5:$A$124,0),MATCH($D72,Availability!$B$4:$D$4,0)))&gt;IFERROR(VLOOKUP($D72,Assumptions!$D$4:$E$6,2,FALSE),0),"CHECK CAPACITY","Within limit"),"CHECK RANGE")))</f>
        <v/>
      </c>
      <c r="O72" s="19">
        <f>IF(OR($A72="",$J72="",$E72="",$F72="",$K72="",$K72="Cancelled",$K72="Completed"),"",IF($F72&lt;=$E72,"CHECK DATES",IF(COUNTIFS($J$6:$J$155,$J72,$E$6:$E$155,"&lt;"&amp;$F72,$F$6:$F$155,"&gt;"&amp;$E72,$K$6:$K$155,"&lt;&gt;Cancelled",$K$6:$K$155,"&lt;&gt;Completed")&gt;1,"CHECK ROOM","No overlap")))</f>
        <v/>
      </c>
      <c r="P72" s="13" t="n"/>
    </row>
    <row r="73">
      <c r="A73" s="12" t="n"/>
      <c r="B73" s="13" t="n"/>
      <c r="C73" s="13" t="n"/>
      <c r="D73" s="14" t="n"/>
      <c r="E73" s="30" t="n"/>
      <c r="F73" s="30" t="n"/>
      <c r="G73" s="16" t="n"/>
      <c r="H73" s="31" t="n"/>
      <c r="I73" s="31" t="n"/>
      <c r="J73" s="14" t="n"/>
      <c r="K73" s="14" t="n"/>
      <c r="L73" s="9">
        <f>IF(OR($E73="",$F73=""),"",IF($F73&gt;$E73,$F73-$E73,""))</f>
        <v/>
      </c>
      <c r="M73" s="33">
        <f>IF(OR($A73="",$L73="",$G73="",$H73=""),"",IFERROR($L73*($G73*$H73+IF($I73="",0,$I73)),""))</f>
        <v/>
      </c>
      <c r="N73" s="21">
        <f>IF(OR($A73="",$D73="",$E73="",$F73="",$G73="",$K73="",$K73="Cancelled",$K73="Completed"),"",IF($F73&lt;=$E73,"CHECK DATES",IFERROR(IF(MAX(INDEX(Availability!$B$5:$D$124,MATCH(MAX($E73,Assumptions!$B$4),Availability!$A$5:$A$124,0),MATCH($D73,Availability!$B$4:$D$4,0)):INDEX(Availability!$B$5:$D$124,MATCH($F73-1,Availability!$A$5:$A$124,0),MATCH($D73,Availability!$B$4:$D$4,0)))&gt;IFERROR(VLOOKUP($D73,Assumptions!$D$4:$E$6,2,FALSE),0),"CHECK CAPACITY","Within limit"),"CHECK RANGE")))</f>
        <v/>
      </c>
      <c r="O73" s="21">
        <f>IF(OR($A73="",$J73="",$E73="",$F73="",$K73="",$K73="Cancelled",$K73="Completed"),"",IF($F73&lt;=$E73,"CHECK DATES",IF(COUNTIFS($J$6:$J$155,$J73,$E$6:$E$155,"&lt;"&amp;$F73,$F$6:$F$155,"&gt;"&amp;$E73,$K$6:$K$155,"&lt;&gt;Cancelled",$K$6:$K$155,"&lt;&gt;Completed")&gt;1,"CHECK ROOM","No overlap")))</f>
        <v/>
      </c>
      <c r="P73" s="13" t="n"/>
    </row>
    <row r="74">
      <c r="A74" s="12" t="n"/>
      <c r="B74" s="13" t="n"/>
      <c r="C74" s="13" t="n"/>
      <c r="D74" s="14" t="n"/>
      <c r="E74" s="30" t="n"/>
      <c r="F74" s="30" t="n"/>
      <c r="G74" s="16" t="n"/>
      <c r="H74" s="31" t="n"/>
      <c r="I74" s="31" t="n"/>
      <c r="J74" s="14" t="n"/>
      <c r="K74" s="14" t="n"/>
      <c r="L74" s="8">
        <f>IF(OR($E74="",$F74=""),"",IF($F74&gt;$E74,$F74-$E74,""))</f>
        <v/>
      </c>
      <c r="M74" s="32">
        <f>IF(OR($A74="",$L74="",$G74="",$H74=""),"",IFERROR($L74*($G74*$H74+IF($I74="",0,$I74)),""))</f>
        <v/>
      </c>
      <c r="N74" s="19">
        <f>IF(OR($A74="",$D74="",$E74="",$F74="",$G74="",$K74="",$K74="Cancelled",$K74="Completed"),"",IF($F74&lt;=$E74,"CHECK DATES",IFERROR(IF(MAX(INDEX(Availability!$B$5:$D$124,MATCH(MAX($E74,Assumptions!$B$4),Availability!$A$5:$A$124,0),MATCH($D74,Availability!$B$4:$D$4,0)):INDEX(Availability!$B$5:$D$124,MATCH($F74-1,Availability!$A$5:$A$124,0),MATCH($D74,Availability!$B$4:$D$4,0)))&gt;IFERROR(VLOOKUP($D74,Assumptions!$D$4:$E$6,2,FALSE),0),"CHECK CAPACITY","Within limit"),"CHECK RANGE")))</f>
        <v/>
      </c>
      <c r="O74" s="19">
        <f>IF(OR($A74="",$J74="",$E74="",$F74="",$K74="",$K74="Cancelled",$K74="Completed"),"",IF($F74&lt;=$E74,"CHECK DATES",IF(COUNTIFS($J$6:$J$155,$J74,$E$6:$E$155,"&lt;"&amp;$F74,$F$6:$F$155,"&gt;"&amp;$E74,$K$6:$K$155,"&lt;&gt;Cancelled",$K$6:$K$155,"&lt;&gt;Completed")&gt;1,"CHECK ROOM","No overlap")))</f>
        <v/>
      </c>
      <c r="P74" s="13" t="n"/>
    </row>
    <row r="75">
      <c r="A75" s="12" t="n"/>
      <c r="B75" s="13" t="n"/>
      <c r="C75" s="13" t="n"/>
      <c r="D75" s="14" t="n"/>
      <c r="E75" s="30" t="n"/>
      <c r="F75" s="30" t="n"/>
      <c r="G75" s="16" t="n"/>
      <c r="H75" s="31" t="n"/>
      <c r="I75" s="31" t="n"/>
      <c r="J75" s="14" t="n"/>
      <c r="K75" s="14" t="n"/>
      <c r="L75" s="9">
        <f>IF(OR($E75="",$F75=""),"",IF($F75&gt;$E75,$F75-$E75,""))</f>
        <v/>
      </c>
      <c r="M75" s="33">
        <f>IF(OR($A75="",$L75="",$G75="",$H75=""),"",IFERROR($L75*($G75*$H75+IF($I75="",0,$I75)),""))</f>
        <v/>
      </c>
      <c r="N75" s="21">
        <f>IF(OR($A75="",$D75="",$E75="",$F75="",$G75="",$K75="",$K75="Cancelled",$K75="Completed"),"",IF($F75&lt;=$E75,"CHECK DATES",IFERROR(IF(MAX(INDEX(Availability!$B$5:$D$124,MATCH(MAX($E75,Assumptions!$B$4),Availability!$A$5:$A$124,0),MATCH($D75,Availability!$B$4:$D$4,0)):INDEX(Availability!$B$5:$D$124,MATCH($F75-1,Availability!$A$5:$A$124,0),MATCH($D75,Availability!$B$4:$D$4,0)))&gt;IFERROR(VLOOKUP($D75,Assumptions!$D$4:$E$6,2,FALSE),0),"CHECK CAPACITY","Within limit"),"CHECK RANGE")))</f>
        <v/>
      </c>
      <c r="O75" s="21">
        <f>IF(OR($A75="",$J75="",$E75="",$F75="",$K75="",$K75="Cancelled",$K75="Completed"),"",IF($F75&lt;=$E75,"CHECK DATES",IF(COUNTIFS($J$6:$J$155,$J75,$E$6:$E$155,"&lt;"&amp;$F75,$F$6:$F$155,"&gt;"&amp;$E75,$K$6:$K$155,"&lt;&gt;Cancelled",$K$6:$K$155,"&lt;&gt;Completed")&gt;1,"CHECK ROOM","No overlap")))</f>
        <v/>
      </c>
      <c r="P75" s="13" t="n"/>
    </row>
    <row r="76">
      <c r="A76" s="12" t="n"/>
      <c r="B76" s="13" t="n"/>
      <c r="C76" s="13" t="n"/>
      <c r="D76" s="14" t="n"/>
      <c r="E76" s="30" t="n"/>
      <c r="F76" s="30" t="n"/>
      <c r="G76" s="16" t="n"/>
      <c r="H76" s="31" t="n"/>
      <c r="I76" s="31" t="n"/>
      <c r="J76" s="14" t="n"/>
      <c r="K76" s="14" t="n"/>
      <c r="L76" s="8">
        <f>IF(OR($E76="",$F76=""),"",IF($F76&gt;$E76,$F76-$E76,""))</f>
        <v/>
      </c>
      <c r="M76" s="32">
        <f>IF(OR($A76="",$L76="",$G76="",$H76=""),"",IFERROR($L76*($G76*$H76+IF($I76="",0,$I76)),""))</f>
        <v/>
      </c>
      <c r="N76" s="19">
        <f>IF(OR($A76="",$D76="",$E76="",$F76="",$G76="",$K76="",$K76="Cancelled",$K76="Completed"),"",IF($F76&lt;=$E76,"CHECK DATES",IFERROR(IF(MAX(INDEX(Availability!$B$5:$D$124,MATCH(MAX($E76,Assumptions!$B$4),Availability!$A$5:$A$124,0),MATCH($D76,Availability!$B$4:$D$4,0)):INDEX(Availability!$B$5:$D$124,MATCH($F76-1,Availability!$A$5:$A$124,0),MATCH($D76,Availability!$B$4:$D$4,0)))&gt;IFERROR(VLOOKUP($D76,Assumptions!$D$4:$E$6,2,FALSE),0),"CHECK CAPACITY","Within limit"),"CHECK RANGE")))</f>
        <v/>
      </c>
      <c r="O76" s="19">
        <f>IF(OR($A76="",$J76="",$E76="",$F76="",$K76="",$K76="Cancelled",$K76="Completed"),"",IF($F76&lt;=$E76,"CHECK DATES",IF(COUNTIFS($J$6:$J$155,$J76,$E$6:$E$155,"&lt;"&amp;$F76,$F$6:$F$155,"&gt;"&amp;$E76,$K$6:$K$155,"&lt;&gt;Cancelled",$K$6:$K$155,"&lt;&gt;Completed")&gt;1,"CHECK ROOM","No overlap")))</f>
        <v/>
      </c>
      <c r="P76" s="13" t="n"/>
    </row>
    <row r="77">
      <c r="A77" s="12" t="n"/>
      <c r="B77" s="13" t="n"/>
      <c r="C77" s="13" t="n"/>
      <c r="D77" s="14" t="n"/>
      <c r="E77" s="30" t="n"/>
      <c r="F77" s="30" t="n"/>
      <c r="G77" s="16" t="n"/>
      <c r="H77" s="31" t="n"/>
      <c r="I77" s="31" t="n"/>
      <c r="J77" s="14" t="n"/>
      <c r="K77" s="14" t="n"/>
      <c r="L77" s="9">
        <f>IF(OR($E77="",$F77=""),"",IF($F77&gt;$E77,$F77-$E77,""))</f>
        <v/>
      </c>
      <c r="M77" s="33">
        <f>IF(OR($A77="",$L77="",$G77="",$H77=""),"",IFERROR($L77*($G77*$H77+IF($I77="",0,$I77)),""))</f>
        <v/>
      </c>
      <c r="N77" s="21">
        <f>IF(OR($A77="",$D77="",$E77="",$F77="",$G77="",$K77="",$K77="Cancelled",$K77="Completed"),"",IF($F77&lt;=$E77,"CHECK DATES",IFERROR(IF(MAX(INDEX(Availability!$B$5:$D$124,MATCH(MAX($E77,Assumptions!$B$4),Availability!$A$5:$A$124,0),MATCH($D77,Availability!$B$4:$D$4,0)):INDEX(Availability!$B$5:$D$124,MATCH($F77-1,Availability!$A$5:$A$124,0),MATCH($D77,Availability!$B$4:$D$4,0)))&gt;IFERROR(VLOOKUP($D77,Assumptions!$D$4:$E$6,2,FALSE),0),"CHECK CAPACITY","Within limit"),"CHECK RANGE")))</f>
        <v/>
      </c>
      <c r="O77" s="21">
        <f>IF(OR($A77="",$J77="",$E77="",$F77="",$K77="",$K77="Cancelled",$K77="Completed"),"",IF($F77&lt;=$E77,"CHECK DATES",IF(COUNTIFS($J$6:$J$155,$J77,$E$6:$E$155,"&lt;"&amp;$F77,$F$6:$F$155,"&gt;"&amp;$E77,$K$6:$K$155,"&lt;&gt;Cancelled",$K$6:$K$155,"&lt;&gt;Completed")&gt;1,"CHECK ROOM","No overlap")))</f>
        <v/>
      </c>
      <c r="P77" s="13" t="n"/>
    </row>
    <row r="78">
      <c r="A78" s="12" t="n"/>
      <c r="B78" s="13" t="n"/>
      <c r="C78" s="13" t="n"/>
      <c r="D78" s="14" t="n"/>
      <c r="E78" s="30" t="n"/>
      <c r="F78" s="30" t="n"/>
      <c r="G78" s="16" t="n"/>
      <c r="H78" s="31" t="n"/>
      <c r="I78" s="31" t="n"/>
      <c r="J78" s="14" t="n"/>
      <c r="K78" s="14" t="n"/>
      <c r="L78" s="8">
        <f>IF(OR($E78="",$F78=""),"",IF($F78&gt;$E78,$F78-$E78,""))</f>
        <v/>
      </c>
      <c r="M78" s="32">
        <f>IF(OR($A78="",$L78="",$G78="",$H78=""),"",IFERROR($L78*($G78*$H78+IF($I78="",0,$I78)),""))</f>
        <v/>
      </c>
      <c r="N78" s="19">
        <f>IF(OR($A78="",$D78="",$E78="",$F78="",$G78="",$K78="",$K78="Cancelled",$K78="Completed"),"",IF($F78&lt;=$E78,"CHECK DATES",IFERROR(IF(MAX(INDEX(Availability!$B$5:$D$124,MATCH(MAX($E78,Assumptions!$B$4),Availability!$A$5:$A$124,0),MATCH($D78,Availability!$B$4:$D$4,0)):INDEX(Availability!$B$5:$D$124,MATCH($F78-1,Availability!$A$5:$A$124,0),MATCH($D78,Availability!$B$4:$D$4,0)))&gt;IFERROR(VLOOKUP($D78,Assumptions!$D$4:$E$6,2,FALSE),0),"CHECK CAPACITY","Within limit"),"CHECK RANGE")))</f>
        <v/>
      </c>
      <c r="O78" s="19">
        <f>IF(OR($A78="",$J78="",$E78="",$F78="",$K78="",$K78="Cancelled",$K78="Completed"),"",IF($F78&lt;=$E78,"CHECK DATES",IF(COUNTIFS($J$6:$J$155,$J78,$E$6:$E$155,"&lt;"&amp;$F78,$F$6:$F$155,"&gt;"&amp;$E78,$K$6:$K$155,"&lt;&gt;Cancelled",$K$6:$K$155,"&lt;&gt;Completed")&gt;1,"CHECK ROOM","No overlap")))</f>
        <v/>
      </c>
      <c r="P78" s="13" t="n"/>
    </row>
    <row r="79">
      <c r="A79" s="12" t="n"/>
      <c r="B79" s="13" t="n"/>
      <c r="C79" s="13" t="n"/>
      <c r="D79" s="14" t="n"/>
      <c r="E79" s="30" t="n"/>
      <c r="F79" s="30" t="n"/>
      <c r="G79" s="16" t="n"/>
      <c r="H79" s="31" t="n"/>
      <c r="I79" s="31" t="n"/>
      <c r="J79" s="14" t="n"/>
      <c r="K79" s="14" t="n"/>
      <c r="L79" s="9">
        <f>IF(OR($E79="",$F79=""),"",IF($F79&gt;$E79,$F79-$E79,""))</f>
        <v/>
      </c>
      <c r="M79" s="33">
        <f>IF(OR($A79="",$L79="",$G79="",$H79=""),"",IFERROR($L79*($G79*$H79+IF($I79="",0,$I79)),""))</f>
        <v/>
      </c>
      <c r="N79" s="21">
        <f>IF(OR($A79="",$D79="",$E79="",$F79="",$G79="",$K79="",$K79="Cancelled",$K79="Completed"),"",IF($F79&lt;=$E79,"CHECK DATES",IFERROR(IF(MAX(INDEX(Availability!$B$5:$D$124,MATCH(MAX($E79,Assumptions!$B$4),Availability!$A$5:$A$124,0),MATCH($D79,Availability!$B$4:$D$4,0)):INDEX(Availability!$B$5:$D$124,MATCH($F79-1,Availability!$A$5:$A$124,0),MATCH($D79,Availability!$B$4:$D$4,0)))&gt;IFERROR(VLOOKUP($D79,Assumptions!$D$4:$E$6,2,FALSE),0),"CHECK CAPACITY","Within limit"),"CHECK RANGE")))</f>
        <v/>
      </c>
      <c r="O79" s="21">
        <f>IF(OR($A79="",$J79="",$E79="",$F79="",$K79="",$K79="Cancelled",$K79="Completed"),"",IF($F79&lt;=$E79,"CHECK DATES",IF(COUNTIFS($J$6:$J$155,$J79,$E$6:$E$155,"&lt;"&amp;$F79,$F$6:$F$155,"&gt;"&amp;$E79,$K$6:$K$155,"&lt;&gt;Cancelled",$K$6:$K$155,"&lt;&gt;Completed")&gt;1,"CHECK ROOM","No overlap")))</f>
        <v/>
      </c>
      <c r="P79" s="13" t="n"/>
    </row>
    <row r="80">
      <c r="A80" s="12" t="n"/>
      <c r="B80" s="13" t="n"/>
      <c r="C80" s="13" t="n"/>
      <c r="D80" s="14" t="n"/>
      <c r="E80" s="30" t="n"/>
      <c r="F80" s="30" t="n"/>
      <c r="G80" s="16" t="n"/>
      <c r="H80" s="31" t="n"/>
      <c r="I80" s="31" t="n"/>
      <c r="J80" s="14" t="n"/>
      <c r="K80" s="14" t="n"/>
      <c r="L80" s="8">
        <f>IF(OR($E80="",$F80=""),"",IF($F80&gt;$E80,$F80-$E80,""))</f>
        <v/>
      </c>
      <c r="M80" s="32">
        <f>IF(OR($A80="",$L80="",$G80="",$H80=""),"",IFERROR($L80*($G80*$H80+IF($I80="",0,$I80)),""))</f>
        <v/>
      </c>
      <c r="N80" s="19">
        <f>IF(OR($A80="",$D80="",$E80="",$F80="",$G80="",$K80="",$K80="Cancelled",$K80="Completed"),"",IF($F80&lt;=$E80,"CHECK DATES",IFERROR(IF(MAX(INDEX(Availability!$B$5:$D$124,MATCH(MAX($E80,Assumptions!$B$4),Availability!$A$5:$A$124,0),MATCH($D80,Availability!$B$4:$D$4,0)):INDEX(Availability!$B$5:$D$124,MATCH($F80-1,Availability!$A$5:$A$124,0),MATCH($D80,Availability!$B$4:$D$4,0)))&gt;IFERROR(VLOOKUP($D80,Assumptions!$D$4:$E$6,2,FALSE),0),"CHECK CAPACITY","Within limit"),"CHECK RANGE")))</f>
        <v/>
      </c>
      <c r="O80" s="19">
        <f>IF(OR($A80="",$J80="",$E80="",$F80="",$K80="",$K80="Cancelled",$K80="Completed"),"",IF($F80&lt;=$E80,"CHECK DATES",IF(COUNTIFS($J$6:$J$155,$J80,$E$6:$E$155,"&lt;"&amp;$F80,$F$6:$F$155,"&gt;"&amp;$E80,$K$6:$K$155,"&lt;&gt;Cancelled",$K$6:$K$155,"&lt;&gt;Completed")&gt;1,"CHECK ROOM","No overlap")))</f>
        <v/>
      </c>
      <c r="P80" s="13" t="n"/>
    </row>
    <row r="81">
      <c r="A81" s="12" t="n"/>
      <c r="B81" s="13" t="n"/>
      <c r="C81" s="13" t="n"/>
      <c r="D81" s="14" t="n"/>
      <c r="E81" s="30" t="n"/>
      <c r="F81" s="30" t="n"/>
      <c r="G81" s="16" t="n"/>
      <c r="H81" s="31" t="n"/>
      <c r="I81" s="31" t="n"/>
      <c r="J81" s="14" t="n"/>
      <c r="K81" s="14" t="n"/>
      <c r="L81" s="9">
        <f>IF(OR($E81="",$F81=""),"",IF($F81&gt;$E81,$F81-$E81,""))</f>
        <v/>
      </c>
      <c r="M81" s="33">
        <f>IF(OR($A81="",$L81="",$G81="",$H81=""),"",IFERROR($L81*($G81*$H81+IF($I81="",0,$I81)),""))</f>
        <v/>
      </c>
      <c r="N81" s="21">
        <f>IF(OR($A81="",$D81="",$E81="",$F81="",$G81="",$K81="",$K81="Cancelled",$K81="Completed"),"",IF($F81&lt;=$E81,"CHECK DATES",IFERROR(IF(MAX(INDEX(Availability!$B$5:$D$124,MATCH(MAX($E81,Assumptions!$B$4),Availability!$A$5:$A$124,0),MATCH($D81,Availability!$B$4:$D$4,0)):INDEX(Availability!$B$5:$D$124,MATCH($F81-1,Availability!$A$5:$A$124,0),MATCH($D81,Availability!$B$4:$D$4,0)))&gt;IFERROR(VLOOKUP($D81,Assumptions!$D$4:$E$6,2,FALSE),0),"CHECK CAPACITY","Within limit"),"CHECK RANGE")))</f>
        <v/>
      </c>
      <c r="O81" s="21">
        <f>IF(OR($A81="",$J81="",$E81="",$F81="",$K81="",$K81="Cancelled",$K81="Completed"),"",IF($F81&lt;=$E81,"CHECK DATES",IF(COUNTIFS($J$6:$J$155,$J81,$E$6:$E$155,"&lt;"&amp;$F81,$F$6:$F$155,"&gt;"&amp;$E81,$K$6:$K$155,"&lt;&gt;Cancelled",$K$6:$K$155,"&lt;&gt;Completed")&gt;1,"CHECK ROOM","No overlap")))</f>
        <v/>
      </c>
      <c r="P81" s="13" t="n"/>
    </row>
    <row r="82">
      <c r="A82" s="12" t="n"/>
      <c r="B82" s="13" t="n"/>
      <c r="C82" s="13" t="n"/>
      <c r="D82" s="14" t="n"/>
      <c r="E82" s="30" t="n"/>
      <c r="F82" s="30" t="n"/>
      <c r="G82" s="16" t="n"/>
      <c r="H82" s="31" t="n"/>
      <c r="I82" s="31" t="n"/>
      <c r="J82" s="14" t="n"/>
      <c r="K82" s="14" t="n"/>
      <c r="L82" s="8">
        <f>IF(OR($E82="",$F82=""),"",IF($F82&gt;$E82,$F82-$E82,""))</f>
        <v/>
      </c>
      <c r="M82" s="32">
        <f>IF(OR($A82="",$L82="",$G82="",$H82=""),"",IFERROR($L82*($G82*$H82+IF($I82="",0,$I82)),""))</f>
        <v/>
      </c>
      <c r="N82" s="19">
        <f>IF(OR($A82="",$D82="",$E82="",$F82="",$G82="",$K82="",$K82="Cancelled",$K82="Completed"),"",IF($F82&lt;=$E82,"CHECK DATES",IFERROR(IF(MAX(INDEX(Availability!$B$5:$D$124,MATCH(MAX($E82,Assumptions!$B$4),Availability!$A$5:$A$124,0),MATCH($D82,Availability!$B$4:$D$4,0)):INDEX(Availability!$B$5:$D$124,MATCH($F82-1,Availability!$A$5:$A$124,0),MATCH($D82,Availability!$B$4:$D$4,0)))&gt;IFERROR(VLOOKUP($D82,Assumptions!$D$4:$E$6,2,FALSE),0),"CHECK CAPACITY","Within limit"),"CHECK RANGE")))</f>
        <v/>
      </c>
      <c r="O82" s="19">
        <f>IF(OR($A82="",$J82="",$E82="",$F82="",$K82="",$K82="Cancelled",$K82="Completed"),"",IF($F82&lt;=$E82,"CHECK DATES",IF(COUNTIFS($J$6:$J$155,$J82,$E$6:$E$155,"&lt;"&amp;$F82,$F$6:$F$155,"&gt;"&amp;$E82,$K$6:$K$155,"&lt;&gt;Cancelled",$K$6:$K$155,"&lt;&gt;Completed")&gt;1,"CHECK ROOM","No overlap")))</f>
        <v/>
      </c>
      <c r="P82" s="13" t="n"/>
    </row>
    <row r="83">
      <c r="A83" s="12" t="n"/>
      <c r="B83" s="13" t="n"/>
      <c r="C83" s="13" t="n"/>
      <c r="D83" s="14" t="n"/>
      <c r="E83" s="30" t="n"/>
      <c r="F83" s="30" t="n"/>
      <c r="G83" s="16" t="n"/>
      <c r="H83" s="31" t="n"/>
      <c r="I83" s="31" t="n"/>
      <c r="J83" s="14" t="n"/>
      <c r="K83" s="14" t="n"/>
      <c r="L83" s="9">
        <f>IF(OR($E83="",$F83=""),"",IF($F83&gt;$E83,$F83-$E83,""))</f>
        <v/>
      </c>
      <c r="M83" s="33">
        <f>IF(OR($A83="",$L83="",$G83="",$H83=""),"",IFERROR($L83*($G83*$H83+IF($I83="",0,$I83)),""))</f>
        <v/>
      </c>
      <c r="N83" s="21">
        <f>IF(OR($A83="",$D83="",$E83="",$F83="",$G83="",$K83="",$K83="Cancelled",$K83="Completed"),"",IF($F83&lt;=$E83,"CHECK DATES",IFERROR(IF(MAX(INDEX(Availability!$B$5:$D$124,MATCH(MAX($E83,Assumptions!$B$4),Availability!$A$5:$A$124,0),MATCH($D83,Availability!$B$4:$D$4,0)):INDEX(Availability!$B$5:$D$124,MATCH($F83-1,Availability!$A$5:$A$124,0),MATCH($D83,Availability!$B$4:$D$4,0)))&gt;IFERROR(VLOOKUP($D83,Assumptions!$D$4:$E$6,2,FALSE),0),"CHECK CAPACITY","Within limit"),"CHECK RANGE")))</f>
        <v/>
      </c>
      <c r="O83" s="21">
        <f>IF(OR($A83="",$J83="",$E83="",$F83="",$K83="",$K83="Cancelled",$K83="Completed"),"",IF($F83&lt;=$E83,"CHECK DATES",IF(COUNTIFS($J$6:$J$155,$J83,$E$6:$E$155,"&lt;"&amp;$F83,$F$6:$F$155,"&gt;"&amp;$E83,$K$6:$K$155,"&lt;&gt;Cancelled",$K$6:$K$155,"&lt;&gt;Completed")&gt;1,"CHECK ROOM","No overlap")))</f>
        <v/>
      </c>
      <c r="P83" s="13" t="n"/>
    </row>
    <row r="84">
      <c r="A84" s="12" t="n"/>
      <c r="B84" s="13" t="n"/>
      <c r="C84" s="13" t="n"/>
      <c r="D84" s="14" t="n"/>
      <c r="E84" s="30" t="n"/>
      <c r="F84" s="30" t="n"/>
      <c r="G84" s="16" t="n"/>
      <c r="H84" s="31" t="n"/>
      <c r="I84" s="31" t="n"/>
      <c r="J84" s="14" t="n"/>
      <c r="K84" s="14" t="n"/>
      <c r="L84" s="8">
        <f>IF(OR($E84="",$F84=""),"",IF($F84&gt;$E84,$F84-$E84,""))</f>
        <v/>
      </c>
      <c r="M84" s="32">
        <f>IF(OR($A84="",$L84="",$G84="",$H84=""),"",IFERROR($L84*($G84*$H84+IF($I84="",0,$I84)),""))</f>
        <v/>
      </c>
      <c r="N84" s="19">
        <f>IF(OR($A84="",$D84="",$E84="",$F84="",$G84="",$K84="",$K84="Cancelled",$K84="Completed"),"",IF($F84&lt;=$E84,"CHECK DATES",IFERROR(IF(MAX(INDEX(Availability!$B$5:$D$124,MATCH(MAX($E84,Assumptions!$B$4),Availability!$A$5:$A$124,0),MATCH($D84,Availability!$B$4:$D$4,0)):INDEX(Availability!$B$5:$D$124,MATCH($F84-1,Availability!$A$5:$A$124,0),MATCH($D84,Availability!$B$4:$D$4,0)))&gt;IFERROR(VLOOKUP($D84,Assumptions!$D$4:$E$6,2,FALSE),0),"CHECK CAPACITY","Within limit"),"CHECK RANGE")))</f>
        <v/>
      </c>
      <c r="O84" s="19">
        <f>IF(OR($A84="",$J84="",$E84="",$F84="",$K84="",$K84="Cancelled",$K84="Completed"),"",IF($F84&lt;=$E84,"CHECK DATES",IF(COUNTIFS($J$6:$J$155,$J84,$E$6:$E$155,"&lt;"&amp;$F84,$F$6:$F$155,"&gt;"&amp;$E84,$K$6:$K$155,"&lt;&gt;Cancelled",$K$6:$K$155,"&lt;&gt;Completed")&gt;1,"CHECK ROOM","No overlap")))</f>
        <v/>
      </c>
      <c r="P84" s="13" t="n"/>
    </row>
    <row r="85">
      <c r="A85" s="12" t="n"/>
      <c r="B85" s="13" t="n"/>
      <c r="C85" s="13" t="n"/>
      <c r="D85" s="14" t="n"/>
      <c r="E85" s="30" t="n"/>
      <c r="F85" s="30" t="n"/>
      <c r="G85" s="16" t="n"/>
      <c r="H85" s="31" t="n"/>
      <c r="I85" s="31" t="n"/>
      <c r="J85" s="14" t="n"/>
      <c r="K85" s="14" t="n"/>
      <c r="L85" s="9">
        <f>IF(OR($E85="",$F85=""),"",IF($F85&gt;$E85,$F85-$E85,""))</f>
        <v/>
      </c>
      <c r="M85" s="33">
        <f>IF(OR($A85="",$L85="",$G85="",$H85=""),"",IFERROR($L85*($G85*$H85+IF($I85="",0,$I85)),""))</f>
        <v/>
      </c>
      <c r="N85" s="21">
        <f>IF(OR($A85="",$D85="",$E85="",$F85="",$G85="",$K85="",$K85="Cancelled",$K85="Completed"),"",IF($F85&lt;=$E85,"CHECK DATES",IFERROR(IF(MAX(INDEX(Availability!$B$5:$D$124,MATCH(MAX($E85,Assumptions!$B$4),Availability!$A$5:$A$124,0),MATCH($D85,Availability!$B$4:$D$4,0)):INDEX(Availability!$B$5:$D$124,MATCH($F85-1,Availability!$A$5:$A$124,0),MATCH($D85,Availability!$B$4:$D$4,0)))&gt;IFERROR(VLOOKUP($D85,Assumptions!$D$4:$E$6,2,FALSE),0),"CHECK CAPACITY","Within limit"),"CHECK RANGE")))</f>
        <v/>
      </c>
      <c r="O85" s="21">
        <f>IF(OR($A85="",$J85="",$E85="",$F85="",$K85="",$K85="Cancelled",$K85="Completed"),"",IF($F85&lt;=$E85,"CHECK DATES",IF(COUNTIFS($J$6:$J$155,$J85,$E$6:$E$155,"&lt;"&amp;$F85,$F$6:$F$155,"&gt;"&amp;$E85,$K$6:$K$155,"&lt;&gt;Cancelled",$K$6:$K$155,"&lt;&gt;Completed")&gt;1,"CHECK ROOM","No overlap")))</f>
        <v/>
      </c>
      <c r="P85" s="13" t="n"/>
    </row>
    <row r="86">
      <c r="A86" s="12" t="n"/>
      <c r="B86" s="13" t="n"/>
      <c r="C86" s="13" t="n"/>
      <c r="D86" s="14" t="n"/>
      <c r="E86" s="30" t="n"/>
      <c r="F86" s="30" t="n"/>
      <c r="G86" s="16" t="n"/>
      <c r="H86" s="31" t="n"/>
      <c r="I86" s="31" t="n"/>
      <c r="J86" s="14" t="n"/>
      <c r="K86" s="14" t="n"/>
      <c r="L86" s="8">
        <f>IF(OR($E86="",$F86=""),"",IF($F86&gt;$E86,$F86-$E86,""))</f>
        <v/>
      </c>
      <c r="M86" s="32">
        <f>IF(OR($A86="",$L86="",$G86="",$H86=""),"",IFERROR($L86*($G86*$H86+IF($I86="",0,$I86)),""))</f>
        <v/>
      </c>
      <c r="N86" s="19">
        <f>IF(OR($A86="",$D86="",$E86="",$F86="",$G86="",$K86="",$K86="Cancelled",$K86="Completed"),"",IF($F86&lt;=$E86,"CHECK DATES",IFERROR(IF(MAX(INDEX(Availability!$B$5:$D$124,MATCH(MAX($E86,Assumptions!$B$4),Availability!$A$5:$A$124,0),MATCH($D86,Availability!$B$4:$D$4,0)):INDEX(Availability!$B$5:$D$124,MATCH($F86-1,Availability!$A$5:$A$124,0),MATCH($D86,Availability!$B$4:$D$4,0)))&gt;IFERROR(VLOOKUP($D86,Assumptions!$D$4:$E$6,2,FALSE),0),"CHECK CAPACITY","Within limit"),"CHECK RANGE")))</f>
        <v/>
      </c>
      <c r="O86" s="19">
        <f>IF(OR($A86="",$J86="",$E86="",$F86="",$K86="",$K86="Cancelled",$K86="Completed"),"",IF($F86&lt;=$E86,"CHECK DATES",IF(COUNTIFS($J$6:$J$155,$J86,$E$6:$E$155,"&lt;"&amp;$F86,$F$6:$F$155,"&gt;"&amp;$E86,$K$6:$K$155,"&lt;&gt;Cancelled",$K$6:$K$155,"&lt;&gt;Completed")&gt;1,"CHECK ROOM","No overlap")))</f>
        <v/>
      </c>
      <c r="P86" s="13" t="n"/>
    </row>
    <row r="87">
      <c r="A87" s="12" t="n"/>
      <c r="B87" s="13" t="n"/>
      <c r="C87" s="13" t="n"/>
      <c r="D87" s="14" t="n"/>
      <c r="E87" s="30" t="n"/>
      <c r="F87" s="30" t="n"/>
      <c r="G87" s="16" t="n"/>
      <c r="H87" s="31" t="n"/>
      <c r="I87" s="31" t="n"/>
      <c r="J87" s="14" t="n"/>
      <c r="K87" s="14" t="n"/>
      <c r="L87" s="9">
        <f>IF(OR($E87="",$F87=""),"",IF($F87&gt;$E87,$F87-$E87,""))</f>
        <v/>
      </c>
      <c r="M87" s="33">
        <f>IF(OR($A87="",$L87="",$G87="",$H87=""),"",IFERROR($L87*($G87*$H87+IF($I87="",0,$I87)),""))</f>
        <v/>
      </c>
      <c r="N87" s="21">
        <f>IF(OR($A87="",$D87="",$E87="",$F87="",$G87="",$K87="",$K87="Cancelled",$K87="Completed"),"",IF($F87&lt;=$E87,"CHECK DATES",IFERROR(IF(MAX(INDEX(Availability!$B$5:$D$124,MATCH(MAX($E87,Assumptions!$B$4),Availability!$A$5:$A$124,0),MATCH($D87,Availability!$B$4:$D$4,0)):INDEX(Availability!$B$5:$D$124,MATCH($F87-1,Availability!$A$5:$A$124,0),MATCH($D87,Availability!$B$4:$D$4,0)))&gt;IFERROR(VLOOKUP($D87,Assumptions!$D$4:$E$6,2,FALSE),0),"CHECK CAPACITY","Within limit"),"CHECK RANGE")))</f>
        <v/>
      </c>
      <c r="O87" s="21">
        <f>IF(OR($A87="",$J87="",$E87="",$F87="",$K87="",$K87="Cancelled",$K87="Completed"),"",IF($F87&lt;=$E87,"CHECK DATES",IF(COUNTIFS($J$6:$J$155,$J87,$E$6:$E$155,"&lt;"&amp;$F87,$F$6:$F$155,"&gt;"&amp;$E87,$K$6:$K$155,"&lt;&gt;Cancelled",$K$6:$K$155,"&lt;&gt;Completed")&gt;1,"CHECK ROOM","No overlap")))</f>
        <v/>
      </c>
      <c r="P87" s="13" t="n"/>
    </row>
    <row r="88">
      <c r="A88" s="12" t="n"/>
      <c r="B88" s="13" t="n"/>
      <c r="C88" s="13" t="n"/>
      <c r="D88" s="14" t="n"/>
      <c r="E88" s="30" t="n"/>
      <c r="F88" s="30" t="n"/>
      <c r="G88" s="16" t="n"/>
      <c r="H88" s="31" t="n"/>
      <c r="I88" s="31" t="n"/>
      <c r="J88" s="14" t="n"/>
      <c r="K88" s="14" t="n"/>
      <c r="L88" s="8">
        <f>IF(OR($E88="",$F88=""),"",IF($F88&gt;$E88,$F88-$E88,""))</f>
        <v/>
      </c>
      <c r="M88" s="32">
        <f>IF(OR($A88="",$L88="",$G88="",$H88=""),"",IFERROR($L88*($G88*$H88+IF($I88="",0,$I88)),""))</f>
        <v/>
      </c>
      <c r="N88" s="19">
        <f>IF(OR($A88="",$D88="",$E88="",$F88="",$G88="",$K88="",$K88="Cancelled",$K88="Completed"),"",IF($F88&lt;=$E88,"CHECK DATES",IFERROR(IF(MAX(INDEX(Availability!$B$5:$D$124,MATCH(MAX($E88,Assumptions!$B$4),Availability!$A$5:$A$124,0),MATCH($D88,Availability!$B$4:$D$4,0)):INDEX(Availability!$B$5:$D$124,MATCH($F88-1,Availability!$A$5:$A$124,0),MATCH($D88,Availability!$B$4:$D$4,0)))&gt;IFERROR(VLOOKUP($D88,Assumptions!$D$4:$E$6,2,FALSE),0),"CHECK CAPACITY","Within limit"),"CHECK RANGE")))</f>
        <v/>
      </c>
      <c r="O88" s="19">
        <f>IF(OR($A88="",$J88="",$E88="",$F88="",$K88="",$K88="Cancelled",$K88="Completed"),"",IF($F88&lt;=$E88,"CHECK DATES",IF(COUNTIFS($J$6:$J$155,$J88,$E$6:$E$155,"&lt;"&amp;$F88,$F$6:$F$155,"&gt;"&amp;$E88,$K$6:$K$155,"&lt;&gt;Cancelled",$K$6:$K$155,"&lt;&gt;Completed")&gt;1,"CHECK ROOM","No overlap")))</f>
        <v/>
      </c>
      <c r="P88" s="13" t="n"/>
    </row>
    <row r="89">
      <c r="A89" s="12" t="n"/>
      <c r="B89" s="13" t="n"/>
      <c r="C89" s="13" t="n"/>
      <c r="D89" s="14" t="n"/>
      <c r="E89" s="30" t="n"/>
      <c r="F89" s="30" t="n"/>
      <c r="G89" s="16" t="n"/>
      <c r="H89" s="31" t="n"/>
      <c r="I89" s="31" t="n"/>
      <c r="J89" s="14" t="n"/>
      <c r="K89" s="14" t="n"/>
      <c r="L89" s="9">
        <f>IF(OR($E89="",$F89=""),"",IF($F89&gt;$E89,$F89-$E89,""))</f>
        <v/>
      </c>
      <c r="M89" s="33">
        <f>IF(OR($A89="",$L89="",$G89="",$H89=""),"",IFERROR($L89*($G89*$H89+IF($I89="",0,$I89)),""))</f>
        <v/>
      </c>
      <c r="N89" s="21">
        <f>IF(OR($A89="",$D89="",$E89="",$F89="",$G89="",$K89="",$K89="Cancelled",$K89="Completed"),"",IF($F89&lt;=$E89,"CHECK DATES",IFERROR(IF(MAX(INDEX(Availability!$B$5:$D$124,MATCH(MAX($E89,Assumptions!$B$4),Availability!$A$5:$A$124,0),MATCH($D89,Availability!$B$4:$D$4,0)):INDEX(Availability!$B$5:$D$124,MATCH($F89-1,Availability!$A$5:$A$124,0),MATCH($D89,Availability!$B$4:$D$4,0)))&gt;IFERROR(VLOOKUP($D89,Assumptions!$D$4:$E$6,2,FALSE),0),"CHECK CAPACITY","Within limit"),"CHECK RANGE")))</f>
        <v/>
      </c>
      <c r="O89" s="21">
        <f>IF(OR($A89="",$J89="",$E89="",$F89="",$K89="",$K89="Cancelled",$K89="Completed"),"",IF($F89&lt;=$E89,"CHECK DATES",IF(COUNTIFS($J$6:$J$155,$J89,$E$6:$E$155,"&lt;"&amp;$F89,$F$6:$F$155,"&gt;"&amp;$E89,$K$6:$K$155,"&lt;&gt;Cancelled",$K$6:$K$155,"&lt;&gt;Completed")&gt;1,"CHECK ROOM","No overlap")))</f>
        <v/>
      </c>
      <c r="P89" s="13" t="n"/>
    </row>
    <row r="90">
      <c r="A90" s="12" t="n"/>
      <c r="B90" s="13" t="n"/>
      <c r="C90" s="13" t="n"/>
      <c r="D90" s="14" t="n"/>
      <c r="E90" s="30" t="n"/>
      <c r="F90" s="30" t="n"/>
      <c r="G90" s="16" t="n"/>
      <c r="H90" s="31" t="n"/>
      <c r="I90" s="31" t="n"/>
      <c r="J90" s="14" t="n"/>
      <c r="K90" s="14" t="n"/>
      <c r="L90" s="8">
        <f>IF(OR($E90="",$F90=""),"",IF($F90&gt;$E90,$F90-$E90,""))</f>
        <v/>
      </c>
      <c r="M90" s="32">
        <f>IF(OR($A90="",$L90="",$G90="",$H90=""),"",IFERROR($L90*($G90*$H90+IF($I90="",0,$I90)),""))</f>
        <v/>
      </c>
      <c r="N90" s="19">
        <f>IF(OR($A90="",$D90="",$E90="",$F90="",$G90="",$K90="",$K90="Cancelled",$K90="Completed"),"",IF($F90&lt;=$E90,"CHECK DATES",IFERROR(IF(MAX(INDEX(Availability!$B$5:$D$124,MATCH(MAX($E90,Assumptions!$B$4),Availability!$A$5:$A$124,0),MATCH($D90,Availability!$B$4:$D$4,0)):INDEX(Availability!$B$5:$D$124,MATCH($F90-1,Availability!$A$5:$A$124,0),MATCH($D90,Availability!$B$4:$D$4,0)))&gt;IFERROR(VLOOKUP($D90,Assumptions!$D$4:$E$6,2,FALSE),0),"CHECK CAPACITY","Within limit"),"CHECK RANGE")))</f>
        <v/>
      </c>
      <c r="O90" s="19">
        <f>IF(OR($A90="",$J90="",$E90="",$F90="",$K90="",$K90="Cancelled",$K90="Completed"),"",IF($F90&lt;=$E90,"CHECK DATES",IF(COUNTIFS($J$6:$J$155,$J90,$E$6:$E$155,"&lt;"&amp;$F90,$F$6:$F$155,"&gt;"&amp;$E90,$K$6:$K$155,"&lt;&gt;Cancelled",$K$6:$K$155,"&lt;&gt;Completed")&gt;1,"CHECK ROOM","No overlap")))</f>
        <v/>
      </c>
      <c r="P90" s="13" t="n"/>
    </row>
    <row r="91">
      <c r="A91" s="12" t="n"/>
      <c r="B91" s="13" t="n"/>
      <c r="C91" s="13" t="n"/>
      <c r="D91" s="14" t="n"/>
      <c r="E91" s="30" t="n"/>
      <c r="F91" s="30" t="n"/>
      <c r="G91" s="16" t="n"/>
      <c r="H91" s="31" t="n"/>
      <c r="I91" s="31" t="n"/>
      <c r="J91" s="14" t="n"/>
      <c r="K91" s="14" t="n"/>
      <c r="L91" s="9">
        <f>IF(OR($E91="",$F91=""),"",IF($F91&gt;$E91,$F91-$E91,""))</f>
        <v/>
      </c>
      <c r="M91" s="33">
        <f>IF(OR($A91="",$L91="",$G91="",$H91=""),"",IFERROR($L91*($G91*$H91+IF($I91="",0,$I91)),""))</f>
        <v/>
      </c>
      <c r="N91" s="21">
        <f>IF(OR($A91="",$D91="",$E91="",$F91="",$G91="",$K91="",$K91="Cancelled",$K91="Completed"),"",IF($F91&lt;=$E91,"CHECK DATES",IFERROR(IF(MAX(INDEX(Availability!$B$5:$D$124,MATCH(MAX($E91,Assumptions!$B$4),Availability!$A$5:$A$124,0),MATCH($D91,Availability!$B$4:$D$4,0)):INDEX(Availability!$B$5:$D$124,MATCH($F91-1,Availability!$A$5:$A$124,0),MATCH($D91,Availability!$B$4:$D$4,0)))&gt;IFERROR(VLOOKUP($D91,Assumptions!$D$4:$E$6,2,FALSE),0),"CHECK CAPACITY","Within limit"),"CHECK RANGE")))</f>
        <v/>
      </c>
      <c r="O91" s="21">
        <f>IF(OR($A91="",$J91="",$E91="",$F91="",$K91="",$K91="Cancelled",$K91="Completed"),"",IF($F91&lt;=$E91,"CHECK DATES",IF(COUNTIFS($J$6:$J$155,$J91,$E$6:$E$155,"&lt;"&amp;$F91,$F$6:$F$155,"&gt;"&amp;$E91,$K$6:$K$155,"&lt;&gt;Cancelled",$K$6:$K$155,"&lt;&gt;Completed")&gt;1,"CHECK ROOM","No overlap")))</f>
        <v/>
      </c>
      <c r="P91" s="13" t="n"/>
    </row>
    <row r="92">
      <c r="A92" s="12" t="n"/>
      <c r="B92" s="13" t="n"/>
      <c r="C92" s="13" t="n"/>
      <c r="D92" s="14" t="n"/>
      <c r="E92" s="30" t="n"/>
      <c r="F92" s="30" t="n"/>
      <c r="G92" s="16" t="n"/>
      <c r="H92" s="31" t="n"/>
      <c r="I92" s="31" t="n"/>
      <c r="J92" s="14" t="n"/>
      <c r="K92" s="14" t="n"/>
      <c r="L92" s="8">
        <f>IF(OR($E92="",$F92=""),"",IF($F92&gt;$E92,$F92-$E92,""))</f>
        <v/>
      </c>
      <c r="M92" s="32">
        <f>IF(OR($A92="",$L92="",$G92="",$H92=""),"",IFERROR($L92*($G92*$H92+IF($I92="",0,$I92)),""))</f>
        <v/>
      </c>
      <c r="N92" s="19">
        <f>IF(OR($A92="",$D92="",$E92="",$F92="",$G92="",$K92="",$K92="Cancelled",$K92="Completed"),"",IF($F92&lt;=$E92,"CHECK DATES",IFERROR(IF(MAX(INDEX(Availability!$B$5:$D$124,MATCH(MAX($E92,Assumptions!$B$4),Availability!$A$5:$A$124,0),MATCH($D92,Availability!$B$4:$D$4,0)):INDEX(Availability!$B$5:$D$124,MATCH($F92-1,Availability!$A$5:$A$124,0),MATCH($D92,Availability!$B$4:$D$4,0)))&gt;IFERROR(VLOOKUP($D92,Assumptions!$D$4:$E$6,2,FALSE),0),"CHECK CAPACITY","Within limit"),"CHECK RANGE")))</f>
        <v/>
      </c>
      <c r="O92" s="19">
        <f>IF(OR($A92="",$J92="",$E92="",$F92="",$K92="",$K92="Cancelled",$K92="Completed"),"",IF($F92&lt;=$E92,"CHECK DATES",IF(COUNTIFS($J$6:$J$155,$J92,$E$6:$E$155,"&lt;"&amp;$F92,$F$6:$F$155,"&gt;"&amp;$E92,$K$6:$K$155,"&lt;&gt;Cancelled",$K$6:$K$155,"&lt;&gt;Completed")&gt;1,"CHECK ROOM","No overlap")))</f>
        <v/>
      </c>
      <c r="P92" s="13" t="n"/>
    </row>
    <row r="93">
      <c r="A93" s="12" t="n"/>
      <c r="B93" s="13" t="n"/>
      <c r="C93" s="13" t="n"/>
      <c r="D93" s="14" t="n"/>
      <c r="E93" s="30" t="n"/>
      <c r="F93" s="30" t="n"/>
      <c r="G93" s="16" t="n"/>
      <c r="H93" s="31" t="n"/>
      <c r="I93" s="31" t="n"/>
      <c r="J93" s="14" t="n"/>
      <c r="K93" s="14" t="n"/>
      <c r="L93" s="9">
        <f>IF(OR($E93="",$F93=""),"",IF($F93&gt;$E93,$F93-$E93,""))</f>
        <v/>
      </c>
      <c r="M93" s="33">
        <f>IF(OR($A93="",$L93="",$G93="",$H93=""),"",IFERROR($L93*($G93*$H93+IF($I93="",0,$I93)),""))</f>
        <v/>
      </c>
      <c r="N93" s="21">
        <f>IF(OR($A93="",$D93="",$E93="",$F93="",$G93="",$K93="",$K93="Cancelled",$K93="Completed"),"",IF($F93&lt;=$E93,"CHECK DATES",IFERROR(IF(MAX(INDEX(Availability!$B$5:$D$124,MATCH(MAX($E93,Assumptions!$B$4),Availability!$A$5:$A$124,0),MATCH($D93,Availability!$B$4:$D$4,0)):INDEX(Availability!$B$5:$D$124,MATCH($F93-1,Availability!$A$5:$A$124,0),MATCH($D93,Availability!$B$4:$D$4,0)))&gt;IFERROR(VLOOKUP($D93,Assumptions!$D$4:$E$6,2,FALSE),0),"CHECK CAPACITY","Within limit"),"CHECK RANGE")))</f>
        <v/>
      </c>
      <c r="O93" s="21">
        <f>IF(OR($A93="",$J93="",$E93="",$F93="",$K93="",$K93="Cancelled",$K93="Completed"),"",IF($F93&lt;=$E93,"CHECK DATES",IF(COUNTIFS($J$6:$J$155,$J93,$E$6:$E$155,"&lt;"&amp;$F93,$F$6:$F$155,"&gt;"&amp;$E93,$K$6:$K$155,"&lt;&gt;Cancelled",$K$6:$K$155,"&lt;&gt;Completed")&gt;1,"CHECK ROOM","No overlap")))</f>
        <v/>
      </c>
      <c r="P93" s="13" t="n"/>
    </row>
    <row r="94">
      <c r="A94" s="12" t="n"/>
      <c r="B94" s="13" t="n"/>
      <c r="C94" s="13" t="n"/>
      <c r="D94" s="14" t="n"/>
      <c r="E94" s="30" t="n"/>
      <c r="F94" s="30" t="n"/>
      <c r="G94" s="16" t="n"/>
      <c r="H94" s="31" t="n"/>
      <c r="I94" s="31" t="n"/>
      <c r="J94" s="14" t="n"/>
      <c r="K94" s="14" t="n"/>
      <c r="L94" s="8">
        <f>IF(OR($E94="",$F94=""),"",IF($F94&gt;$E94,$F94-$E94,""))</f>
        <v/>
      </c>
      <c r="M94" s="32">
        <f>IF(OR($A94="",$L94="",$G94="",$H94=""),"",IFERROR($L94*($G94*$H94+IF($I94="",0,$I94)),""))</f>
        <v/>
      </c>
      <c r="N94" s="19">
        <f>IF(OR($A94="",$D94="",$E94="",$F94="",$G94="",$K94="",$K94="Cancelled",$K94="Completed"),"",IF($F94&lt;=$E94,"CHECK DATES",IFERROR(IF(MAX(INDEX(Availability!$B$5:$D$124,MATCH(MAX($E94,Assumptions!$B$4),Availability!$A$5:$A$124,0),MATCH($D94,Availability!$B$4:$D$4,0)):INDEX(Availability!$B$5:$D$124,MATCH($F94-1,Availability!$A$5:$A$124,0),MATCH($D94,Availability!$B$4:$D$4,0)))&gt;IFERROR(VLOOKUP($D94,Assumptions!$D$4:$E$6,2,FALSE),0),"CHECK CAPACITY","Within limit"),"CHECK RANGE")))</f>
        <v/>
      </c>
      <c r="O94" s="19">
        <f>IF(OR($A94="",$J94="",$E94="",$F94="",$K94="",$K94="Cancelled",$K94="Completed"),"",IF($F94&lt;=$E94,"CHECK DATES",IF(COUNTIFS($J$6:$J$155,$J94,$E$6:$E$155,"&lt;"&amp;$F94,$F$6:$F$155,"&gt;"&amp;$E94,$K$6:$K$155,"&lt;&gt;Cancelled",$K$6:$K$155,"&lt;&gt;Completed")&gt;1,"CHECK ROOM","No overlap")))</f>
        <v/>
      </c>
      <c r="P94" s="13" t="n"/>
    </row>
    <row r="95">
      <c r="A95" s="12" t="n"/>
      <c r="B95" s="13" t="n"/>
      <c r="C95" s="13" t="n"/>
      <c r="D95" s="14" t="n"/>
      <c r="E95" s="30" t="n"/>
      <c r="F95" s="30" t="n"/>
      <c r="G95" s="16" t="n"/>
      <c r="H95" s="31" t="n"/>
      <c r="I95" s="31" t="n"/>
      <c r="J95" s="14" t="n"/>
      <c r="K95" s="14" t="n"/>
      <c r="L95" s="9">
        <f>IF(OR($E95="",$F95=""),"",IF($F95&gt;$E95,$F95-$E95,""))</f>
        <v/>
      </c>
      <c r="M95" s="33">
        <f>IF(OR($A95="",$L95="",$G95="",$H95=""),"",IFERROR($L95*($G95*$H95+IF($I95="",0,$I95)),""))</f>
        <v/>
      </c>
      <c r="N95" s="21">
        <f>IF(OR($A95="",$D95="",$E95="",$F95="",$G95="",$K95="",$K95="Cancelled",$K95="Completed"),"",IF($F95&lt;=$E95,"CHECK DATES",IFERROR(IF(MAX(INDEX(Availability!$B$5:$D$124,MATCH(MAX($E95,Assumptions!$B$4),Availability!$A$5:$A$124,0),MATCH($D95,Availability!$B$4:$D$4,0)):INDEX(Availability!$B$5:$D$124,MATCH($F95-1,Availability!$A$5:$A$124,0),MATCH($D95,Availability!$B$4:$D$4,0)))&gt;IFERROR(VLOOKUP($D95,Assumptions!$D$4:$E$6,2,FALSE),0),"CHECK CAPACITY","Within limit"),"CHECK RANGE")))</f>
        <v/>
      </c>
      <c r="O95" s="21">
        <f>IF(OR($A95="",$J95="",$E95="",$F95="",$K95="",$K95="Cancelled",$K95="Completed"),"",IF($F95&lt;=$E95,"CHECK DATES",IF(COUNTIFS($J$6:$J$155,$J95,$E$6:$E$155,"&lt;"&amp;$F95,$F$6:$F$155,"&gt;"&amp;$E95,$K$6:$K$155,"&lt;&gt;Cancelled",$K$6:$K$155,"&lt;&gt;Completed")&gt;1,"CHECK ROOM","No overlap")))</f>
        <v/>
      </c>
      <c r="P95" s="13" t="n"/>
    </row>
    <row r="96">
      <c r="A96" s="12" t="n"/>
      <c r="B96" s="13" t="n"/>
      <c r="C96" s="13" t="n"/>
      <c r="D96" s="14" t="n"/>
      <c r="E96" s="30" t="n"/>
      <c r="F96" s="30" t="n"/>
      <c r="G96" s="16" t="n"/>
      <c r="H96" s="31" t="n"/>
      <c r="I96" s="31" t="n"/>
      <c r="J96" s="14" t="n"/>
      <c r="K96" s="14" t="n"/>
      <c r="L96" s="8">
        <f>IF(OR($E96="",$F96=""),"",IF($F96&gt;$E96,$F96-$E96,""))</f>
        <v/>
      </c>
      <c r="M96" s="32">
        <f>IF(OR($A96="",$L96="",$G96="",$H96=""),"",IFERROR($L96*($G96*$H96+IF($I96="",0,$I96)),""))</f>
        <v/>
      </c>
      <c r="N96" s="19">
        <f>IF(OR($A96="",$D96="",$E96="",$F96="",$G96="",$K96="",$K96="Cancelled",$K96="Completed"),"",IF($F96&lt;=$E96,"CHECK DATES",IFERROR(IF(MAX(INDEX(Availability!$B$5:$D$124,MATCH(MAX($E96,Assumptions!$B$4),Availability!$A$5:$A$124,0),MATCH($D96,Availability!$B$4:$D$4,0)):INDEX(Availability!$B$5:$D$124,MATCH($F96-1,Availability!$A$5:$A$124,0),MATCH($D96,Availability!$B$4:$D$4,0)))&gt;IFERROR(VLOOKUP($D96,Assumptions!$D$4:$E$6,2,FALSE),0),"CHECK CAPACITY","Within limit"),"CHECK RANGE")))</f>
        <v/>
      </c>
      <c r="O96" s="19">
        <f>IF(OR($A96="",$J96="",$E96="",$F96="",$K96="",$K96="Cancelled",$K96="Completed"),"",IF($F96&lt;=$E96,"CHECK DATES",IF(COUNTIFS($J$6:$J$155,$J96,$E$6:$E$155,"&lt;"&amp;$F96,$F$6:$F$155,"&gt;"&amp;$E96,$K$6:$K$155,"&lt;&gt;Cancelled",$K$6:$K$155,"&lt;&gt;Completed")&gt;1,"CHECK ROOM","No overlap")))</f>
        <v/>
      </c>
      <c r="P96" s="13" t="n"/>
    </row>
    <row r="97">
      <c r="A97" s="12" t="n"/>
      <c r="B97" s="13" t="n"/>
      <c r="C97" s="13" t="n"/>
      <c r="D97" s="14" t="n"/>
      <c r="E97" s="30" t="n"/>
      <c r="F97" s="30" t="n"/>
      <c r="G97" s="16" t="n"/>
      <c r="H97" s="31" t="n"/>
      <c r="I97" s="31" t="n"/>
      <c r="J97" s="14" t="n"/>
      <c r="K97" s="14" t="n"/>
      <c r="L97" s="9">
        <f>IF(OR($E97="",$F97=""),"",IF($F97&gt;$E97,$F97-$E97,""))</f>
        <v/>
      </c>
      <c r="M97" s="33">
        <f>IF(OR($A97="",$L97="",$G97="",$H97=""),"",IFERROR($L97*($G97*$H97+IF($I97="",0,$I97)),""))</f>
        <v/>
      </c>
      <c r="N97" s="21">
        <f>IF(OR($A97="",$D97="",$E97="",$F97="",$G97="",$K97="",$K97="Cancelled",$K97="Completed"),"",IF($F97&lt;=$E97,"CHECK DATES",IFERROR(IF(MAX(INDEX(Availability!$B$5:$D$124,MATCH(MAX($E97,Assumptions!$B$4),Availability!$A$5:$A$124,0),MATCH($D97,Availability!$B$4:$D$4,0)):INDEX(Availability!$B$5:$D$124,MATCH($F97-1,Availability!$A$5:$A$124,0),MATCH($D97,Availability!$B$4:$D$4,0)))&gt;IFERROR(VLOOKUP($D97,Assumptions!$D$4:$E$6,2,FALSE),0),"CHECK CAPACITY","Within limit"),"CHECK RANGE")))</f>
        <v/>
      </c>
      <c r="O97" s="21">
        <f>IF(OR($A97="",$J97="",$E97="",$F97="",$K97="",$K97="Cancelled",$K97="Completed"),"",IF($F97&lt;=$E97,"CHECK DATES",IF(COUNTIFS($J$6:$J$155,$J97,$E$6:$E$155,"&lt;"&amp;$F97,$F$6:$F$155,"&gt;"&amp;$E97,$K$6:$K$155,"&lt;&gt;Cancelled",$K$6:$K$155,"&lt;&gt;Completed")&gt;1,"CHECK ROOM","No overlap")))</f>
        <v/>
      </c>
      <c r="P97" s="13" t="n"/>
    </row>
    <row r="98">
      <c r="A98" s="12" t="n"/>
      <c r="B98" s="13" t="n"/>
      <c r="C98" s="13" t="n"/>
      <c r="D98" s="14" t="n"/>
      <c r="E98" s="30" t="n"/>
      <c r="F98" s="30" t="n"/>
      <c r="G98" s="16" t="n"/>
      <c r="H98" s="31" t="n"/>
      <c r="I98" s="31" t="n"/>
      <c r="J98" s="14" t="n"/>
      <c r="K98" s="14" t="n"/>
      <c r="L98" s="8">
        <f>IF(OR($E98="",$F98=""),"",IF($F98&gt;$E98,$F98-$E98,""))</f>
        <v/>
      </c>
      <c r="M98" s="32">
        <f>IF(OR($A98="",$L98="",$G98="",$H98=""),"",IFERROR($L98*($G98*$H98+IF($I98="",0,$I98)),""))</f>
        <v/>
      </c>
      <c r="N98" s="19">
        <f>IF(OR($A98="",$D98="",$E98="",$F98="",$G98="",$K98="",$K98="Cancelled",$K98="Completed"),"",IF($F98&lt;=$E98,"CHECK DATES",IFERROR(IF(MAX(INDEX(Availability!$B$5:$D$124,MATCH(MAX($E98,Assumptions!$B$4),Availability!$A$5:$A$124,0),MATCH($D98,Availability!$B$4:$D$4,0)):INDEX(Availability!$B$5:$D$124,MATCH($F98-1,Availability!$A$5:$A$124,0),MATCH($D98,Availability!$B$4:$D$4,0)))&gt;IFERROR(VLOOKUP($D98,Assumptions!$D$4:$E$6,2,FALSE),0),"CHECK CAPACITY","Within limit"),"CHECK RANGE")))</f>
        <v/>
      </c>
      <c r="O98" s="19">
        <f>IF(OR($A98="",$J98="",$E98="",$F98="",$K98="",$K98="Cancelled",$K98="Completed"),"",IF($F98&lt;=$E98,"CHECK DATES",IF(COUNTIFS($J$6:$J$155,$J98,$E$6:$E$155,"&lt;"&amp;$F98,$F$6:$F$155,"&gt;"&amp;$E98,$K$6:$K$155,"&lt;&gt;Cancelled",$K$6:$K$155,"&lt;&gt;Completed")&gt;1,"CHECK ROOM","No overlap")))</f>
        <v/>
      </c>
      <c r="P98" s="13" t="n"/>
    </row>
    <row r="99">
      <c r="A99" s="12" t="n"/>
      <c r="B99" s="13" t="n"/>
      <c r="C99" s="13" t="n"/>
      <c r="D99" s="14" t="n"/>
      <c r="E99" s="30" t="n"/>
      <c r="F99" s="30" t="n"/>
      <c r="G99" s="16" t="n"/>
      <c r="H99" s="31" t="n"/>
      <c r="I99" s="31" t="n"/>
      <c r="J99" s="14" t="n"/>
      <c r="K99" s="14" t="n"/>
      <c r="L99" s="9">
        <f>IF(OR($E99="",$F99=""),"",IF($F99&gt;$E99,$F99-$E99,""))</f>
        <v/>
      </c>
      <c r="M99" s="33">
        <f>IF(OR($A99="",$L99="",$G99="",$H99=""),"",IFERROR($L99*($G99*$H99+IF($I99="",0,$I99)),""))</f>
        <v/>
      </c>
      <c r="N99" s="21">
        <f>IF(OR($A99="",$D99="",$E99="",$F99="",$G99="",$K99="",$K99="Cancelled",$K99="Completed"),"",IF($F99&lt;=$E99,"CHECK DATES",IFERROR(IF(MAX(INDEX(Availability!$B$5:$D$124,MATCH(MAX($E99,Assumptions!$B$4),Availability!$A$5:$A$124,0),MATCH($D99,Availability!$B$4:$D$4,0)):INDEX(Availability!$B$5:$D$124,MATCH($F99-1,Availability!$A$5:$A$124,0),MATCH($D99,Availability!$B$4:$D$4,0)))&gt;IFERROR(VLOOKUP($D99,Assumptions!$D$4:$E$6,2,FALSE),0),"CHECK CAPACITY","Within limit"),"CHECK RANGE")))</f>
        <v/>
      </c>
      <c r="O99" s="21">
        <f>IF(OR($A99="",$J99="",$E99="",$F99="",$K99="",$K99="Cancelled",$K99="Completed"),"",IF($F99&lt;=$E99,"CHECK DATES",IF(COUNTIFS($J$6:$J$155,$J99,$E$6:$E$155,"&lt;"&amp;$F99,$F$6:$F$155,"&gt;"&amp;$E99,$K$6:$K$155,"&lt;&gt;Cancelled",$K$6:$K$155,"&lt;&gt;Completed")&gt;1,"CHECK ROOM","No overlap")))</f>
        <v/>
      </c>
      <c r="P99" s="13" t="n"/>
    </row>
    <row r="100">
      <c r="A100" s="12" t="n"/>
      <c r="B100" s="13" t="n"/>
      <c r="C100" s="13" t="n"/>
      <c r="D100" s="14" t="n"/>
      <c r="E100" s="30" t="n"/>
      <c r="F100" s="30" t="n"/>
      <c r="G100" s="16" t="n"/>
      <c r="H100" s="31" t="n"/>
      <c r="I100" s="31" t="n"/>
      <c r="J100" s="14" t="n"/>
      <c r="K100" s="14" t="n"/>
      <c r="L100" s="8">
        <f>IF(OR($E100="",$F100=""),"",IF($F100&gt;$E100,$F100-$E100,""))</f>
        <v/>
      </c>
      <c r="M100" s="32">
        <f>IF(OR($A100="",$L100="",$G100="",$H100=""),"",IFERROR($L100*($G100*$H100+IF($I100="",0,$I100)),""))</f>
        <v/>
      </c>
      <c r="N100" s="19">
        <f>IF(OR($A100="",$D100="",$E100="",$F100="",$G100="",$K100="",$K100="Cancelled",$K100="Completed"),"",IF($F100&lt;=$E100,"CHECK DATES",IFERROR(IF(MAX(INDEX(Availability!$B$5:$D$124,MATCH(MAX($E100,Assumptions!$B$4),Availability!$A$5:$A$124,0),MATCH($D100,Availability!$B$4:$D$4,0)):INDEX(Availability!$B$5:$D$124,MATCH($F100-1,Availability!$A$5:$A$124,0),MATCH($D100,Availability!$B$4:$D$4,0)))&gt;IFERROR(VLOOKUP($D100,Assumptions!$D$4:$E$6,2,FALSE),0),"CHECK CAPACITY","Within limit"),"CHECK RANGE")))</f>
        <v/>
      </c>
      <c r="O100" s="19">
        <f>IF(OR($A100="",$J100="",$E100="",$F100="",$K100="",$K100="Cancelled",$K100="Completed"),"",IF($F100&lt;=$E100,"CHECK DATES",IF(COUNTIFS($J$6:$J$155,$J100,$E$6:$E$155,"&lt;"&amp;$F100,$F$6:$F$155,"&gt;"&amp;$E100,$K$6:$K$155,"&lt;&gt;Cancelled",$K$6:$K$155,"&lt;&gt;Completed")&gt;1,"CHECK ROOM","No overlap")))</f>
        <v/>
      </c>
      <c r="P100" s="13" t="n"/>
    </row>
    <row r="101">
      <c r="A101" s="12" t="n"/>
      <c r="B101" s="13" t="n"/>
      <c r="C101" s="13" t="n"/>
      <c r="D101" s="14" t="n"/>
      <c r="E101" s="30" t="n"/>
      <c r="F101" s="30" t="n"/>
      <c r="G101" s="16" t="n"/>
      <c r="H101" s="31" t="n"/>
      <c r="I101" s="31" t="n"/>
      <c r="J101" s="14" t="n"/>
      <c r="K101" s="14" t="n"/>
      <c r="L101" s="9">
        <f>IF(OR($E101="",$F101=""),"",IF($F101&gt;$E101,$F101-$E101,""))</f>
        <v/>
      </c>
      <c r="M101" s="33">
        <f>IF(OR($A101="",$L101="",$G101="",$H101=""),"",IFERROR($L101*($G101*$H101+IF($I101="",0,$I101)),""))</f>
        <v/>
      </c>
      <c r="N101" s="21">
        <f>IF(OR($A101="",$D101="",$E101="",$F101="",$G101="",$K101="",$K101="Cancelled",$K101="Completed"),"",IF($F101&lt;=$E101,"CHECK DATES",IFERROR(IF(MAX(INDEX(Availability!$B$5:$D$124,MATCH(MAX($E101,Assumptions!$B$4),Availability!$A$5:$A$124,0),MATCH($D101,Availability!$B$4:$D$4,0)):INDEX(Availability!$B$5:$D$124,MATCH($F101-1,Availability!$A$5:$A$124,0),MATCH($D101,Availability!$B$4:$D$4,0)))&gt;IFERROR(VLOOKUP($D101,Assumptions!$D$4:$E$6,2,FALSE),0),"CHECK CAPACITY","Within limit"),"CHECK RANGE")))</f>
        <v/>
      </c>
      <c r="O101" s="21">
        <f>IF(OR($A101="",$J101="",$E101="",$F101="",$K101="",$K101="Cancelled",$K101="Completed"),"",IF($F101&lt;=$E101,"CHECK DATES",IF(COUNTIFS($J$6:$J$155,$J101,$E$6:$E$155,"&lt;"&amp;$F101,$F$6:$F$155,"&gt;"&amp;$E101,$K$6:$K$155,"&lt;&gt;Cancelled",$K$6:$K$155,"&lt;&gt;Completed")&gt;1,"CHECK ROOM","No overlap")))</f>
        <v/>
      </c>
      <c r="P101" s="13" t="n"/>
    </row>
    <row r="102">
      <c r="A102" s="12" t="n"/>
      <c r="B102" s="13" t="n"/>
      <c r="C102" s="13" t="n"/>
      <c r="D102" s="14" t="n"/>
      <c r="E102" s="30" t="n"/>
      <c r="F102" s="30" t="n"/>
      <c r="G102" s="16" t="n"/>
      <c r="H102" s="31" t="n"/>
      <c r="I102" s="31" t="n"/>
      <c r="J102" s="14" t="n"/>
      <c r="K102" s="14" t="n"/>
      <c r="L102" s="8">
        <f>IF(OR($E102="",$F102=""),"",IF($F102&gt;$E102,$F102-$E102,""))</f>
        <v/>
      </c>
      <c r="M102" s="32">
        <f>IF(OR($A102="",$L102="",$G102="",$H102=""),"",IFERROR($L102*($G102*$H102+IF($I102="",0,$I102)),""))</f>
        <v/>
      </c>
      <c r="N102" s="19">
        <f>IF(OR($A102="",$D102="",$E102="",$F102="",$G102="",$K102="",$K102="Cancelled",$K102="Completed"),"",IF($F102&lt;=$E102,"CHECK DATES",IFERROR(IF(MAX(INDEX(Availability!$B$5:$D$124,MATCH(MAX($E102,Assumptions!$B$4),Availability!$A$5:$A$124,0),MATCH($D102,Availability!$B$4:$D$4,0)):INDEX(Availability!$B$5:$D$124,MATCH($F102-1,Availability!$A$5:$A$124,0),MATCH($D102,Availability!$B$4:$D$4,0)))&gt;IFERROR(VLOOKUP($D102,Assumptions!$D$4:$E$6,2,FALSE),0),"CHECK CAPACITY","Within limit"),"CHECK RANGE")))</f>
        <v/>
      </c>
      <c r="O102" s="19">
        <f>IF(OR($A102="",$J102="",$E102="",$F102="",$K102="",$K102="Cancelled",$K102="Completed"),"",IF($F102&lt;=$E102,"CHECK DATES",IF(COUNTIFS($J$6:$J$155,$J102,$E$6:$E$155,"&lt;"&amp;$F102,$F$6:$F$155,"&gt;"&amp;$E102,$K$6:$K$155,"&lt;&gt;Cancelled",$K$6:$K$155,"&lt;&gt;Completed")&gt;1,"CHECK ROOM","No overlap")))</f>
        <v/>
      </c>
      <c r="P102" s="13" t="n"/>
    </row>
    <row r="103">
      <c r="A103" s="12" t="n"/>
      <c r="B103" s="13" t="n"/>
      <c r="C103" s="13" t="n"/>
      <c r="D103" s="14" t="n"/>
      <c r="E103" s="30" t="n"/>
      <c r="F103" s="30" t="n"/>
      <c r="G103" s="16" t="n"/>
      <c r="H103" s="31" t="n"/>
      <c r="I103" s="31" t="n"/>
      <c r="J103" s="14" t="n"/>
      <c r="K103" s="14" t="n"/>
      <c r="L103" s="9">
        <f>IF(OR($E103="",$F103=""),"",IF($F103&gt;$E103,$F103-$E103,""))</f>
        <v/>
      </c>
      <c r="M103" s="33">
        <f>IF(OR($A103="",$L103="",$G103="",$H103=""),"",IFERROR($L103*($G103*$H103+IF($I103="",0,$I103)),""))</f>
        <v/>
      </c>
      <c r="N103" s="21">
        <f>IF(OR($A103="",$D103="",$E103="",$F103="",$G103="",$K103="",$K103="Cancelled",$K103="Completed"),"",IF($F103&lt;=$E103,"CHECK DATES",IFERROR(IF(MAX(INDEX(Availability!$B$5:$D$124,MATCH(MAX($E103,Assumptions!$B$4),Availability!$A$5:$A$124,0),MATCH($D103,Availability!$B$4:$D$4,0)):INDEX(Availability!$B$5:$D$124,MATCH($F103-1,Availability!$A$5:$A$124,0),MATCH($D103,Availability!$B$4:$D$4,0)))&gt;IFERROR(VLOOKUP($D103,Assumptions!$D$4:$E$6,2,FALSE),0),"CHECK CAPACITY","Within limit"),"CHECK RANGE")))</f>
        <v/>
      </c>
      <c r="O103" s="21">
        <f>IF(OR($A103="",$J103="",$E103="",$F103="",$K103="",$K103="Cancelled",$K103="Completed"),"",IF($F103&lt;=$E103,"CHECK DATES",IF(COUNTIFS($J$6:$J$155,$J103,$E$6:$E$155,"&lt;"&amp;$F103,$F$6:$F$155,"&gt;"&amp;$E103,$K$6:$K$155,"&lt;&gt;Cancelled",$K$6:$K$155,"&lt;&gt;Completed")&gt;1,"CHECK ROOM","No overlap")))</f>
        <v/>
      </c>
      <c r="P103" s="13" t="n"/>
    </row>
    <row r="104">
      <c r="A104" s="12" t="n"/>
      <c r="B104" s="13" t="n"/>
      <c r="C104" s="13" t="n"/>
      <c r="D104" s="14" t="n"/>
      <c r="E104" s="30" t="n"/>
      <c r="F104" s="30" t="n"/>
      <c r="G104" s="16" t="n"/>
      <c r="H104" s="31" t="n"/>
      <c r="I104" s="31" t="n"/>
      <c r="J104" s="14" t="n"/>
      <c r="K104" s="14" t="n"/>
      <c r="L104" s="8">
        <f>IF(OR($E104="",$F104=""),"",IF($F104&gt;$E104,$F104-$E104,""))</f>
        <v/>
      </c>
      <c r="M104" s="32">
        <f>IF(OR($A104="",$L104="",$G104="",$H104=""),"",IFERROR($L104*($G104*$H104+IF($I104="",0,$I104)),""))</f>
        <v/>
      </c>
      <c r="N104" s="19">
        <f>IF(OR($A104="",$D104="",$E104="",$F104="",$G104="",$K104="",$K104="Cancelled",$K104="Completed"),"",IF($F104&lt;=$E104,"CHECK DATES",IFERROR(IF(MAX(INDEX(Availability!$B$5:$D$124,MATCH(MAX($E104,Assumptions!$B$4),Availability!$A$5:$A$124,0),MATCH($D104,Availability!$B$4:$D$4,0)):INDEX(Availability!$B$5:$D$124,MATCH($F104-1,Availability!$A$5:$A$124,0),MATCH($D104,Availability!$B$4:$D$4,0)))&gt;IFERROR(VLOOKUP($D104,Assumptions!$D$4:$E$6,2,FALSE),0),"CHECK CAPACITY","Within limit"),"CHECK RANGE")))</f>
        <v/>
      </c>
      <c r="O104" s="19">
        <f>IF(OR($A104="",$J104="",$E104="",$F104="",$K104="",$K104="Cancelled",$K104="Completed"),"",IF($F104&lt;=$E104,"CHECK DATES",IF(COUNTIFS($J$6:$J$155,$J104,$E$6:$E$155,"&lt;"&amp;$F104,$F$6:$F$155,"&gt;"&amp;$E104,$K$6:$K$155,"&lt;&gt;Cancelled",$K$6:$K$155,"&lt;&gt;Completed")&gt;1,"CHECK ROOM","No overlap")))</f>
        <v/>
      </c>
      <c r="P104" s="13" t="n"/>
    </row>
    <row r="105">
      <c r="A105" s="12" t="n"/>
      <c r="B105" s="13" t="n"/>
      <c r="C105" s="13" t="n"/>
      <c r="D105" s="14" t="n"/>
      <c r="E105" s="30" t="n"/>
      <c r="F105" s="30" t="n"/>
      <c r="G105" s="16" t="n"/>
      <c r="H105" s="31" t="n"/>
      <c r="I105" s="31" t="n"/>
      <c r="J105" s="14" t="n"/>
      <c r="K105" s="14" t="n"/>
      <c r="L105" s="9">
        <f>IF(OR($E105="",$F105=""),"",IF($F105&gt;$E105,$F105-$E105,""))</f>
        <v/>
      </c>
      <c r="M105" s="33">
        <f>IF(OR($A105="",$L105="",$G105="",$H105=""),"",IFERROR($L105*($G105*$H105+IF($I105="",0,$I105)),""))</f>
        <v/>
      </c>
      <c r="N105" s="21">
        <f>IF(OR($A105="",$D105="",$E105="",$F105="",$G105="",$K105="",$K105="Cancelled",$K105="Completed"),"",IF($F105&lt;=$E105,"CHECK DATES",IFERROR(IF(MAX(INDEX(Availability!$B$5:$D$124,MATCH(MAX($E105,Assumptions!$B$4),Availability!$A$5:$A$124,0),MATCH($D105,Availability!$B$4:$D$4,0)):INDEX(Availability!$B$5:$D$124,MATCH($F105-1,Availability!$A$5:$A$124,0),MATCH($D105,Availability!$B$4:$D$4,0)))&gt;IFERROR(VLOOKUP($D105,Assumptions!$D$4:$E$6,2,FALSE),0),"CHECK CAPACITY","Within limit"),"CHECK RANGE")))</f>
        <v/>
      </c>
      <c r="O105" s="21">
        <f>IF(OR($A105="",$J105="",$E105="",$F105="",$K105="",$K105="Cancelled",$K105="Completed"),"",IF($F105&lt;=$E105,"CHECK DATES",IF(COUNTIFS($J$6:$J$155,$J105,$E$6:$E$155,"&lt;"&amp;$F105,$F$6:$F$155,"&gt;"&amp;$E105,$K$6:$K$155,"&lt;&gt;Cancelled",$K$6:$K$155,"&lt;&gt;Completed")&gt;1,"CHECK ROOM","No overlap")))</f>
        <v/>
      </c>
      <c r="P105" s="13" t="n"/>
    </row>
    <row r="106">
      <c r="A106" s="12" t="n"/>
      <c r="B106" s="13" t="n"/>
      <c r="C106" s="13" t="n"/>
      <c r="D106" s="14" t="n"/>
      <c r="E106" s="30" t="n"/>
      <c r="F106" s="30" t="n"/>
      <c r="G106" s="16" t="n"/>
      <c r="H106" s="31" t="n"/>
      <c r="I106" s="31" t="n"/>
      <c r="J106" s="14" t="n"/>
      <c r="K106" s="14" t="n"/>
      <c r="L106" s="8">
        <f>IF(OR($E106="",$F106=""),"",IF($F106&gt;$E106,$F106-$E106,""))</f>
        <v/>
      </c>
      <c r="M106" s="32">
        <f>IF(OR($A106="",$L106="",$G106="",$H106=""),"",IFERROR($L106*($G106*$H106+IF($I106="",0,$I106)),""))</f>
        <v/>
      </c>
      <c r="N106" s="19">
        <f>IF(OR($A106="",$D106="",$E106="",$F106="",$G106="",$K106="",$K106="Cancelled",$K106="Completed"),"",IF($F106&lt;=$E106,"CHECK DATES",IFERROR(IF(MAX(INDEX(Availability!$B$5:$D$124,MATCH(MAX($E106,Assumptions!$B$4),Availability!$A$5:$A$124,0),MATCH($D106,Availability!$B$4:$D$4,0)):INDEX(Availability!$B$5:$D$124,MATCH($F106-1,Availability!$A$5:$A$124,0),MATCH($D106,Availability!$B$4:$D$4,0)))&gt;IFERROR(VLOOKUP($D106,Assumptions!$D$4:$E$6,2,FALSE),0),"CHECK CAPACITY","Within limit"),"CHECK RANGE")))</f>
        <v/>
      </c>
      <c r="O106" s="19">
        <f>IF(OR($A106="",$J106="",$E106="",$F106="",$K106="",$K106="Cancelled",$K106="Completed"),"",IF($F106&lt;=$E106,"CHECK DATES",IF(COUNTIFS($J$6:$J$155,$J106,$E$6:$E$155,"&lt;"&amp;$F106,$F$6:$F$155,"&gt;"&amp;$E106,$K$6:$K$155,"&lt;&gt;Cancelled",$K$6:$K$155,"&lt;&gt;Completed")&gt;1,"CHECK ROOM","No overlap")))</f>
        <v/>
      </c>
      <c r="P106" s="13" t="n"/>
    </row>
    <row r="107">
      <c r="A107" s="12" t="n"/>
      <c r="B107" s="13" t="n"/>
      <c r="C107" s="13" t="n"/>
      <c r="D107" s="14" t="n"/>
      <c r="E107" s="30" t="n"/>
      <c r="F107" s="30" t="n"/>
      <c r="G107" s="16" t="n"/>
      <c r="H107" s="31" t="n"/>
      <c r="I107" s="31" t="n"/>
      <c r="J107" s="14" t="n"/>
      <c r="K107" s="14" t="n"/>
      <c r="L107" s="9">
        <f>IF(OR($E107="",$F107=""),"",IF($F107&gt;$E107,$F107-$E107,""))</f>
        <v/>
      </c>
      <c r="M107" s="33">
        <f>IF(OR($A107="",$L107="",$G107="",$H107=""),"",IFERROR($L107*($G107*$H107+IF($I107="",0,$I107)),""))</f>
        <v/>
      </c>
      <c r="N107" s="21">
        <f>IF(OR($A107="",$D107="",$E107="",$F107="",$G107="",$K107="",$K107="Cancelled",$K107="Completed"),"",IF($F107&lt;=$E107,"CHECK DATES",IFERROR(IF(MAX(INDEX(Availability!$B$5:$D$124,MATCH(MAX($E107,Assumptions!$B$4),Availability!$A$5:$A$124,0),MATCH($D107,Availability!$B$4:$D$4,0)):INDEX(Availability!$B$5:$D$124,MATCH($F107-1,Availability!$A$5:$A$124,0),MATCH($D107,Availability!$B$4:$D$4,0)))&gt;IFERROR(VLOOKUP($D107,Assumptions!$D$4:$E$6,2,FALSE),0),"CHECK CAPACITY","Within limit"),"CHECK RANGE")))</f>
        <v/>
      </c>
      <c r="O107" s="21">
        <f>IF(OR($A107="",$J107="",$E107="",$F107="",$K107="",$K107="Cancelled",$K107="Completed"),"",IF($F107&lt;=$E107,"CHECK DATES",IF(COUNTIFS($J$6:$J$155,$J107,$E$6:$E$155,"&lt;"&amp;$F107,$F$6:$F$155,"&gt;"&amp;$E107,$K$6:$K$155,"&lt;&gt;Cancelled",$K$6:$K$155,"&lt;&gt;Completed")&gt;1,"CHECK ROOM","No overlap")))</f>
        <v/>
      </c>
      <c r="P107" s="13" t="n"/>
    </row>
    <row r="108">
      <c r="A108" s="12" t="n"/>
      <c r="B108" s="13" t="n"/>
      <c r="C108" s="13" t="n"/>
      <c r="D108" s="14" t="n"/>
      <c r="E108" s="30" t="n"/>
      <c r="F108" s="30" t="n"/>
      <c r="G108" s="16" t="n"/>
      <c r="H108" s="31" t="n"/>
      <c r="I108" s="31" t="n"/>
      <c r="J108" s="14" t="n"/>
      <c r="K108" s="14" t="n"/>
      <c r="L108" s="8">
        <f>IF(OR($E108="",$F108=""),"",IF($F108&gt;$E108,$F108-$E108,""))</f>
        <v/>
      </c>
      <c r="M108" s="32">
        <f>IF(OR($A108="",$L108="",$G108="",$H108=""),"",IFERROR($L108*($G108*$H108+IF($I108="",0,$I108)),""))</f>
        <v/>
      </c>
      <c r="N108" s="19">
        <f>IF(OR($A108="",$D108="",$E108="",$F108="",$G108="",$K108="",$K108="Cancelled",$K108="Completed"),"",IF($F108&lt;=$E108,"CHECK DATES",IFERROR(IF(MAX(INDEX(Availability!$B$5:$D$124,MATCH(MAX($E108,Assumptions!$B$4),Availability!$A$5:$A$124,0),MATCH($D108,Availability!$B$4:$D$4,0)):INDEX(Availability!$B$5:$D$124,MATCH($F108-1,Availability!$A$5:$A$124,0),MATCH($D108,Availability!$B$4:$D$4,0)))&gt;IFERROR(VLOOKUP($D108,Assumptions!$D$4:$E$6,2,FALSE),0),"CHECK CAPACITY","Within limit"),"CHECK RANGE")))</f>
        <v/>
      </c>
      <c r="O108" s="19">
        <f>IF(OR($A108="",$J108="",$E108="",$F108="",$K108="",$K108="Cancelled",$K108="Completed"),"",IF($F108&lt;=$E108,"CHECK DATES",IF(COUNTIFS($J$6:$J$155,$J108,$E$6:$E$155,"&lt;"&amp;$F108,$F$6:$F$155,"&gt;"&amp;$E108,$K$6:$K$155,"&lt;&gt;Cancelled",$K$6:$K$155,"&lt;&gt;Completed")&gt;1,"CHECK ROOM","No overlap")))</f>
        <v/>
      </c>
      <c r="P108" s="13" t="n"/>
    </row>
    <row r="109">
      <c r="A109" s="12" t="n"/>
      <c r="B109" s="13" t="n"/>
      <c r="C109" s="13" t="n"/>
      <c r="D109" s="14" t="n"/>
      <c r="E109" s="30" t="n"/>
      <c r="F109" s="30" t="n"/>
      <c r="G109" s="16" t="n"/>
      <c r="H109" s="31" t="n"/>
      <c r="I109" s="31" t="n"/>
      <c r="J109" s="14" t="n"/>
      <c r="K109" s="14" t="n"/>
      <c r="L109" s="9">
        <f>IF(OR($E109="",$F109=""),"",IF($F109&gt;$E109,$F109-$E109,""))</f>
        <v/>
      </c>
      <c r="M109" s="33">
        <f>IF(OR($A109="",$L109="",$G109="",$H109=""),"",IFERROR($L109*($G109*$H109+IF($I109="",0,$I109)),""))</f>
        <v/>
      </c>
      <c r="N109" s="21">
        <f>IF(OR($A109="",$D109="",$E109="",$F109="",$G109="",$K109="",$K109="Cancelled",$K109="Completed"),"",IF($F109&lt;=$E109,"CHECK DATES",IFERROR(IF(MAX(INDEX(Availability!$B$5:$D$124,MATCH(MAX($E109,Assumptions!$B$4),Availability!$A$5:$A$124,0),MATCH($D109,Availability!$B$4:$D$4,0)):INDEX(Availability!$B$5:$D$124,MATCH($F109-1,Availability!$A$5:$A$124,0),MATCH($D109,Availability!$B$4:$D$4,0)))&gt;IFERROR(VLOOKUP($D109,Assumptions!$D$4:$E$6,2,FALSE),0),"CHECK CAPACITY","Within limit"),"CHECK RANGE")))</f>
        <v/>
      </c>
      <c r="O109" s="21">
        <f>IF(OR($A109="",$J109="",$E109="",$F109="",$K109="",$K109="Cancelled",$K109="Completed"),"",IF($F109&lt;=$E109,"CHECK DATES",IF(COUNTIFS($J$6:$J$155,$J109,$E$6:$E$155,"&lt;"&amp;$F109,$F$6:$F$155,"&gt;"&amp;$E109,$K$6:$K$155,"&lt;&gt;Cancelled",$K$6:$K$155,"&lt;&gt;Completed")&gt;1,"CHECK ROOM","No overlap")))</f>
        <v/>
      </c>
      <c r="P109" s="13" t="n"/>
    </row>
    <row r="110">
      <c r="A110" s="12" t="n"/>
      <c r="B110" s="13" t="n"/>
      <c r="C110" s="13" t="n"/>
      <c r="D110" s="14" t="n"/>
      <c r="E110" s="30" t="n"/>
      <c r="F110" s="30" t="n"/>
      <c r="G110" s="16" t="n"/>
      <c r="H110" s="31" t="n"/>
      <c r="I110" s="31" t="n"/>
      <c r="J110" s="14" t="n"/>
      <c r="K110" s="14" t="n"/>
      <c r="L110" s="8">
        <f>IF(OR($E110="",$F110=""),"",IF($F110&gt;$E110,$F110-$E110,""))</f>
        <v/>
      </c>
      <c r="M110" s="32">
        <f>IF(OR($A110="",$L110="",$G110="",$H110=""),"",IFERROR($L110*($G110*$H110+IF($I110="",0,$I110)),""))</f>
        <v/>
      </c>
      <c r="N110" s="19">
        <f>IF(OR($A110="",$D110="",$E110="",$F110="",$G110="",$K110="",$K110="Cancelled",$K110="Completed"),"",IF($F110&lt;=$E110,"CHECK DATES",IFERROR(IF(MAX(INDEX(Availability!$B$5:$D$124,MATCH(MAX($E110,Assumptions!$B$4),Availability!$A$5:$A$124,0),MATCH($D110,Availability!$B$4:$D$4,0)):INDEX(Availability!$B$5:$D$124,MATCH($F110-1,Availability!$A$5:$A$124,0),MATCH($D110,Availability!$B$4:$D$4,0)))&gt;IFERROR(VLOOKUP($D110,Assumptions!$D$4:$E$6,2,FALSE),0),"CHECK CAPACITY","Within limit"),"CHECK RANGE")))</f>
        <v/>
      </c>
      <c r="O110" s="19">
        <f>IF(OR($A110="",$J110="",$E110="",$F110="",$K110="",$K110="Cancelled",$K110="Completed"),"",IF($F110&lt;=$E110,"CHECK DATES",IF(COUNTIFS($J$6:$J$155,$J110,$E$6:$E$155,"&lt;"&amp;$F110,$F$6:$F$155,"&gt;"&amp;$E110,$K$6:$K$155,"&lt;&gt;Cancelled",$K$6:$K$155,"&lt;&gt;Completed")&gt;1,"CHECK ROOM","No overlap")))</f>
        <v/>
      </c>
      <c r="P110" s="13" t="n"/>
    </row>
    <row r="111">
      <c r="A111" s="12" t="n"/>
      <c r="B111" s="13" t="n"/>
      <c r="C111" s="13" t="n"/>
      <c r="D111" s="14" t="n"/>
      <c r="E111" s="30" t="n"/>
      <c r="F111" s="30" t="n"/>
      <c r="G111" s="16" t="n"/>
      <c r="H111" s="31" t="n"/>
      <c r="I111" s="31" t="n"/>
      <c r="J111" s="14" t="n"/>
      <c r="K111" s="14" t="n"/>
      <c r="L111" s="9">
        <f>IF(OR($E111="",$F111=""),"",IF($F111&gt;$E111,$F111-$E111,""))</f>
        <v/>
      </c>
      <c r="M111" s="33">
        <f>IF(OR($A111="",$L111="",$G111="",$H111=""),"",IFERROR($L111*($G111*$H111+IF($I111="",0,$I111)),""))</f>
        <v/>
      </c>
      <c r="N111" s="21">
        <f>IF(OR($A111="",$D111="",$E111="",$F111="",$G111="",$K111="",$K111="Cancelled",$K111="Completed"),"",IF($F111&lt;=$E111,"CHECK DATES",IFERROR(IF(MAX(INDEX(Availability!$B$5:$D$124,MATCH(MAX($E111,Assumptions!$B$4),Availability!$A$5:$A$124,0),MATCH($D111,Availability!$B$4:$D$4,0)):INDEX(Availability!$B$5:$D$124,MATCH($F111-1,Availability!$A$5:$A$124,0),MATCH($D111,Availability!$B$4:$D$4,0)))&gt;IFERROR(VLOOKUP($D111,Assumptions!$D$4:$E$6,2,FALSE),0),"CHECK CAPACITY","Within limit"),"CHECK RANGE")))</f>
        <v/>
      </c>
      <c r="O111" s="21">
        <f>IF(OR($A111="",$J111="",$E111="",$F111="",$K111="",$K111="Cancelled",$K111="Completed"),"",IF($F111&lt;=$E111,"CHECK DATES",IF(COUNTIFS($J$6:$J$155,$J111,$E$6:$E$155,"&lt;"&amp;$F111,$F$6:$F$155,"&gt;"&amp;$E111,$K$6:$K$155,"&lt;&gt;Cancelled",$K$6:$K$155,"&lt;&gt;Completed")&gt;1,"CHECK ROOM","No overlap")))</f>
        <v/>
      </c>
      <c r="P111" s="13" t="n"/>
    </row>
    <row r="112">
      <c r="A112" s="12" t="n"/>
      <c r="B112" s="13" t="n"/>
      <c r="C112" s="13" t="n"/>
      <c r="D112" s="14" t="n"/>
      <c r="E112" s="30" t="n"/>
      <c r="F112" s="30" t="n"/>
      <c r="G112" s="16" t="n"/>
      <c r="H112" s="31" t="n"/>
      <c r="I112" s="31" t="n"/>
      <c r="J112" s="14" t="n"/>
      <c r="K112" s="14" t="n"/>
      <c r="L112" s="8">
        <f>IF(OR($E112="",$F112=""),"",IF($F112&gt;$E112,$F112-$E112,""))</f>
        <v/>
      </c>
      <c r="M112" s="32">
        <f>IF(OR($A112="",$L112="",$G112="",$H112=""),"",IFERROR($L112*($G112*$H112+IF($I112="",0,$I112)),""))</f>
        <v/>
      </c>
      <c r="N112" s="19">
        <f>IF(OR($A112="",$D112="",$E112="",$F112="",$G112="",$K112="",$K112="Cancelled",$K112="Completed"),"",IF($F112&lt;=$E112,"CHECK DATES",IFERROR(IF(MAX(INDEX(Availability!$B$5:$D$124,MATCH(MAX($E112,Assumptions!$B$4),Availability!$A$5:$A$124,0),MATCH($D112,Availability!$B$4:$D$4,0)):INDEX(Availability!$B$5:$D$124,MATCH($F112-1,Availability!$A$5:$A$124,0),MATCH($D112,Availability!$B$4:$D$4,0)))&gt;IFERROR(VLOOKUP($D112,Assumptions!$D$4:$E$6,2,FALSE),0),"CHECK CAPACITY","Within limit"),"CHECK RANGE")))</f>
        <v/>
      </c>
      <c r="O112" s="19">
        <f>IF(OR($A112="",$J112="",$E112="",$F112="",$K112="",$K112="Cancelled",$K112="Completed"),"",IF($F112&lt;=$E112,"CHECK DATES",IF(COUNTIFS($J$6:$J$155,$J112,$E$6:$E$155,"&lt;"&amp;$F112,$F$6:$F$155,"&gt;"&amp;$E112,$K$6:$K$155,"&lt;&gt;Cancelled",$K$6:$K$155,"&lt;&gt;Completed")&gt;1,"CHECK ROOM","No overlap")))</f>
        <v/>
      </c>
      <c r="P112" s="13" t="n"/>
    </row>
    <row r="113">
      <c r="A113" s="12" t="n"/>
      <c r="B113" s="13" t="n"/>
      <c r="C113" s="13" t="n"/>
      <c r="D113" s="14" t="n"/>
      <c r="E113" s="30" t="n"/>
      <c r="F113" s="30" t="n"/>
      <c r="G113" s="16" t="n"/>
      <c r="H113" s="31" t="n"/>
      <c r="I113" s="31" t="n"/>
      <c r="J113" s="14" t="n"/>
      <c r="K113" s="14" t="n"/>
      <c r="L113" s="9">
        <f>IF(OR($E113="",$F113=""),"",IF($F113&gt;$E113,$F113-$E113,""))</f>
        <v/>
      </c>
      <c r="M113" s="33">
        <f>IF(OR($A113="",$L113="",$G113="",$H113=""),"",IFERROR($L113*($G113*$H113+IF($I113="",0,$I113)),""))</f>
        <v/>
      </c>
      <c r="N113" s="21">
        <f>IF(OR($A113="",$D113="",$E113="",$F113="",$G113="",$K113="",$K113="Cancelled",$K113="Completed"),"",IF($F113&lt;=$E113,"CHECK DATES",IFERROR(IF(MAX(INDEX(Availability!$B$5:$D$124,MATCH(MAX($E113,Assumptions!$B$4),Availability!$A$5:$A$124,0),MATCH($D113,Availability!$B$4:$D$4,0)):INDEX(Availability!$B$5:$D$124,MATCH($F113-1,Availability!$A$5:$A$124,0),MATCH($D113,Availability!$B$4:$D$4,0)))&gt;IFERROR(VLOOKUP($D113,Assumptions!$D$4:$E$6,2,FALSE),0),"CHECK CAPACITY","Within limit"),"CHECK RANGE")))</f>
        <v/>
      </c>
      <c r="O113" s="21">
        <f>IF(OR($A113="",$J113="",$E113="",$F113="",$K113="",$K113="Cancelled",$K113="Completed"),"",IF($F113&lt;=$E113,"CHECK DATES",IF(COUNTIFS($J$6:$J$155,$J113,$E$6:$E$155,"&lt;"&amp;$F113,$F$6:$F$155,"&gt;"&amp;$E113,$K$6:$K$155,"&lt;&gt;Cancelled",$K$6:$K$155,"&lt;&gt;Completed")&gt;1,"CHECK ROOM","No overlap")))</f>
        <v/>
      </c>
      <c r="P113" s="13" t="n"/>
    </row>
    <row r="114">
      <c r="A114" s="12" t="n"/>
      <c r="B114" s="13" t="n"/>
      <c r="C114" s="13" t="n"/>
      <c r="D114" s="14" t="n"/>
      <c r="E114" s="30" t="n"/>
      <c r="F114" s="30" t="n"/>
      <c r="G114" s="16" t="n"/>
      <c r="H114" s="31" t="n"/>
      <c r="I114" s="31" t="n"/>
      <c r="J114" s="14" t="n"/>
      <c r="K114" s="14" t="n"/>
      <c r="L114" s="8">
        <f>IF(OR($E114="",$F114=""),"",IF($F114&gt;$E114,$F114-$E114,""))</f>
        <v/>
      </c>
      <c r="M114" s="32">
        <f>IF(OR($A114="",$L114="",$G114="",$H114=""),"",IFERROR($L114*($G114*$H114+IF($I114="",0,$I114)),""))</f>
        <v/>
      </c>
      <c r="N114" s="19">
        <f>IF(OR($A114="",$D114="",$E114="",$F114="",$G114="",$K114="",$K114="Cancelled",$K114="Completed"),"",IF($F114&lt;=$E114,"CHECK DATES",IFERROR(IF(MAX(INDEX(Availability!$B$5:$D$124,MATCH(MAX($E114,Assumptions!$B$4),Availability!$A$5:$A$124,0),MATCH($D114,Availability!$B$4:$D$4,0)):INDEX(Availability!$B$5:$D$124,MATCH($F114-1,Availability!$A$5:$A$124,0),MATCH($D114,Availability!$B$4:$D$4,0)))&gt;IFERROR(VLOOKUP($D114,Assumptions!$D$4:$E$6,2,FALSE),0),"CHECK CAPACITY","Within limit"),"CHECK RANGE")))</f>
        <v/>
      </c>
      <c r="O114" s="19">
        <f>IF(OR($A114="",$J114="",$E114="",$F114="",$K114="",$K114="Cancelled",$K114="Completed"),"",IF($F114&lt;=$E114,"CHECK DATES",IF(COUNTIFS($J$6:$J$155,$J114,$E$6:$E$155,"&lt;"&amp;$F114,$F$6:$F$155,"&gt;"&amp;$E114,$K$6:$K$155,"&lt;&gt;Cancelled",$K$6:$K$155,"&lt;&gt;Completed")&gt;1,"CHECK ROOM","No overlap")))</f>
        <v/>
      </c>
      <c r="P114" s="13" t="n"/>
    </row>
    <row r="115">
      <c r="A115" s="12" t="n"/>
      <c r="B115" s="13" t="n"/>
      <c r="C115" s="13" t="n"/>
      <c r="D115" s="14" t="n"/>
      <c r="E115" s="30" t="n"/>
      <c r="F115" s="30" t="n"/>
      <c r="G115" s="16" t="n"/>
      <c r="H115" s="31" t="n"/>
      <c r="I115" s="31" t="n"/>
      <c r="J115" s="14" t="n"/>
      <c r="K115" s="14" t="n"/>
      <c r="L115" s="9">
        <f>IF(OR($E115="",$F115=""),"",IF($F115&gt;$E115,$F115-$E115,""))</f>
        <v/>
      </c>
      <c r="M115" s="33">
        <f>IF(OR($A115="",$L115="",$G115="",$H115=""),"",IFERROR($L115*($G115*$H115+IF($I115="",0,$I115)),""))</f>
        <v/>
      </c>
      <c r="N115" s="21">
        <f>IF(OR($A115="",$D115="",$E115="",$F115="",$G115="",$K115="",$K115="Cancelled",$K115="Completed"),"",IF($F115&lt;=$E115,"CHECK DATES",IFERROR(IF(MAX(INDEX(Availability!$B$5:$D$124,MATCH(MAX($E115,Assumptions!$B$4),Availability!$A$5:$A$124,0),MATCH($D115,Availability!$B$4:$D$4,0)):INDEX(Availability!$B$5:$D$124,MATCH($F115-1,Availability!$A$5:$A$124,0),MATCH($D115,Availability!$B$4:$D$4,0)))&gt;IFERROR(VLOOKUP($D115,Assumptions!$D$4:$E$6,2,FALSE),0),"CHECK CAPACITY","Within limit"),"CHECK RANGE")))</f>
        <v/>
      </c>
      <c r="O115" s="21">
        <f>IF(OR($A115="",$J115="",$E115="",$F115="",$K115="",$K115="Cancelled",$K115="Completed"),"",IF($F115&lt;=$E115,"CHECK DATES",IF(COUNTIFS($J$6:$J$155,$J115,$E$6:$E$155,"&lt;"&amp;$F115,$F$6:$F$155,"&gt;"&amp;$E115,$K$6:$K$155,"&lt;&gt;Cancelled",$K$6:$K$155,"&lt;&gt;Completed")&gt;1,"CHECK ROOM","No overlap")))</f>
        <v/>
      </c>
      <c r="P115" s="13" t="n"/>
    </row>
    <row r="116">
      <c r="A116" s="12" t="n"/>
      <c r="B116" s="13" t="n"/>
      <c r="C116" s="13" t="n"/>
      <c r="D116" s="14" t="n"/>
      <c r="E116" s="30" t="n"/>
      <c r="F116" s="30" t="n"/>
      <c r="G116" s="16" t="n"/>
      <c r="H116" s="31" t="n"/>
      <c r="I116" s="31" t="n"/>
      <c r="J116" s="14" t="n"/>
      <c r="K116" s="14" t="n"/>
      <c r="L116" s="8">
        <f>IF(OR($E116="",$F116=""),"",IF($F116&gt;$E116,$F116-$E116,""))</f>
        <v/>
      </c>
      <c r="M116" s="32">
        <f>IF(OR($A116="",$L116="",$G116="",$H116=""),"",IFERROR($L116*($G116*$H116+IF($I116="",0,$I116)),""))</f>
        <v/>
      </c>
      <c r="N116" s="19">
        <f>IF(OR($A116="",$D116="",$E116="",$F116="",$G116="",$K116="",$K116="Cancelled",$K116="Completed"),"",IF($F116&lt;=$E116,"CHECK DATES",IFERROR(IF(MAX(INDEX(Availability!$B$5:$D$124,MATCH(MAX($E116,Assumptions!$B$4),Availability!$A$5:$A$124,0),MATCH($D116,Availability!$B$4:$D$4,0)):INDEX(Availability!$B$5:$D$124,MATCH($F116-1,Availability!$A$5:$A$124,0),MATCH($D116,Availability!$B$4:$D$4,0)))&gt;IFERROR(VLOOKUP($D116,Assumptions!$D$4:$E$6,2,FALSE),0),"CHECK CAPACITY","Within limit"),"CHECK RANGE")))</f>
        <v/>
      </c>
      <c r="O116" s="19">
        <f>IF(OR($A116="",$J116="",$E116="",$F116="",$K116="",$K116="Cancelled",$K116="Completed"),"",IF($F116&lt;=$E116,"CHECK DATES",IF(COUNTIFS($J$6:$J$155,$J116,$E$6:$E$155,"&lt;"&amp;$F116,$F$6:$F$155,"&gt;"&amp;$E116,$K$6:$K$155,"&lt;&gt;Cancelled",$K$6:$K$155,"&lt;&gt;Completed")&gt;1,"CHECK ROOM","No overlap")))</f>
        <v/>
      </c>
      <c r="P116" s="13" t="n"/>
    </row>
    <row r="117">
      <c r="A117" s="12" t="n"/>
      <c r="B117" s="13" t="n"/>
      <c r="C117" s="13" t="n"/>
      <c r="D117" s="14" t="n"/>
      <c r="E117" s="30" t="n"/>
      <c r="F117" s="30" t="n"/>
      <c r="G117" s="16" t="n"/>
      <c r="H117" s="31" t="n"/>
      <c r="I117" s="31" t="n"/>
      <c r="J117" s="14" t="n"/>
      <c r="K117" s="14" t="n"/>
      <c r="L117" s="9">
        <f>IF(OR($E117="",$F117=""),"",IF($F117&gt;$E117,$F117-$E117,""))</f>
        <v/>
      </c>
      <c r="M117" s="33">
        <f>IF(OR($A117="",$L117="",$G117="",$H117=""),"",IFERROR($L117*($G117*$H117+IF($I117="",0,$I117)),""))</f>
        <v/>
      </c>
      <c r="N117" s="21">
        <f>IF(OR($A117="",$D117="",$E117="",$F117="",$G117="",$K117="",$K117="Cancelled",$K117="Completed"),"",IF($F117&lt;=$E117,"CHECK DATES",IFERROR(IF(MAX(INDEX(Availability!$B$5:$D$124,MATCH(MAX($E117,Assumptions!$B$4),Availability!$A$5:$A$124,0),MATCH($D117,Availability!$B$4:$D$4,0)):INDEX(Availability!$B$5:$D$124,MATCH($F117-1,Availability!$A$5:$A$124,0),MATCH($D117,Availability!$B$4:$D$4,0)))&gt;IFERROR(VLOOKUP($D117,Assumptions!$D$4:$E$6,2,FALSE),0),"CHECK CAPACITY","Within limit"),"CHECK RANGE")))</f>
        <v/>
      </c>
      <c r="O117" s="21">
        <f>IF(OR($A117="",$J117="",$E117="",$F117="",$K117="",$K117="Cancelled",$K117="Completed"),"",IF($F117&lt;=$E117,"CHECK DATES",IF(COUNTIFS($J$6:$J$155,$J117,$E$6:$E$155,"&lt;"&amp;$F117,$F$6:$F$155,"&gt;"&amp;$E117,$K$6:$K$155,"&lt;&gt;Cancelled",$K$6:$K$155,"&lt;&gt;Completed")&gt;1,"CHECK ROOM","No overlap")))</f>
        <v/>
      </c>
      <c r="P117" s="13" t="n"/>
    </row>
    <row r="118">
      <c r="A118" s="12" t="n"/>
      <c r="B118" s="13" t="n"/>
      <c r="C118" s="13" t="n"/>
      <c r="D118" s="14" t="n"/>
      <c r="E118" s="30" t="n"/>
      <c r="F118" s="30" t="n"/>
      <c r="G118" s="16" t="n"/>
      <c r="H118" s="31" t="n"/>
      <c r="I118" s="31" t="n"/>
      <c r="J118" s="14" t="n"/>
      <c r="K118" s="14" t="n"/>
      <c r="L118" s="8">
        <f>IF(OR($E118="",$F118=""),"",IF($F118&gt;$E118,$F118-$E118,""))</f>
        <v/>
      </c>
      <c r="M118" s="32">
        <f>IF(OR($A118="",$L118="",$G118="",$H118=""),"",IFERROR($L118*($G118*$H118+IF($I118="",0,$I118)),""))</f>
        <v/>
      </c>
      <c r="N118" s="19">
        <f>IF(OR($A118="",$D118="",$E118="",$F118="",$G118="",$K118="",$K118="Cancelled",$K118="Completed"),"",IF($F118&lt;=$E118,"CHECK DATES",IFERROR(IF(MAX(INDEX(Availability!$B$5:$D$124,MATCH(MAX($E118,Assumptions!$B$4),Availability!$A$5:$A$124,0),MATCH($D118,Availability!$B$4:$D$4,0)):INDEX(Availability!$B$5:$D$124,MATCH($F118-1,Availability!$A$5:$A$124,0),MATCH($D118,Availability!$B$4:$D$4,0)))&gt;IFERROR(VLOOKUP($D118,Assumptions!$D$4:$E$6,2,FALSE),0),"CHECK CAPACITY","Within limit"),"CHECK RANGE")))</f>
        <v/>
      </c>
      <c r="O118" s="19">
        <f>IF(OR($A118="",$J118="",$E118="",$F118="",$K118="",$K118="Cancelled",$K118="Completed"),"",IF($F118&lt;=$E118,"CHECK DATES",IF(COUNTIFS($J$6:$J$155,$J118,$E$6:$E$155,"&lt;"&amp;$F118,$F$6:$F$155,"&gt;"&amp;$E118,$K$6:$K$155,"&lt;&gt;Cancelled",$K$6:$K$155,"&lt;&gt;Completed")&gt;1,"CHECK ROOM","No overlap")))</f>
        <v/>
      </c>
      <c r="P118" s="13" t="n"/>
    </row>
    <row r="119">
      <c r="A119" s="12" t="n"/>
      <c r="B119" s="13" t="n"/>
      <c r="C119" s="13" t="n"/>
      <c r="D119" s="14" t="n"/>
      <c r="E119" s="30" t="n"/>
      <c r="F119" s="30" t="n"/>
      <c r="G119" s="16" t="n"/>
      <c r="H119" s="31" t="n"/>
      <c r="I119" s="31" t="n"/>
      <c r="J119" s="14" t="n"/>
      <c r="K119" s="14" t="n"/>
      <c r="L119" s="9">
        <f>IF(OR($E119="",$F119=""),"",IF($F119&gt;$E119,$F119-$E119,""))</f>
        <v/>
      </c>
      <c r="M119" s="33">
        <f>IF(OR($A119="",$L119="",$G119="",$H119=""),"",IFERROR($L119*($G119*$H119+IF($I119="",0,$I119)),""))</f>
        <v/>
      </c>
      <c r="N119" s="21">
        <f>IF(OR($A119="",$D119="",$E119="",$F119="",$G119="",$K119="",$K119="Cancelled",$K119="Completed"),"",IF($F119&lt;=$E119,"CHECK DATES",IFERROR(IF(MAX(INDEX(Availability!$B$5:$D$124,MATCH(MAX($E119,Assumptions!$B$4),Availability!$A$5:$A$124,0),MATCH($D119,Availability!$B$4:$D$4,0)):INDEX(Availability!$B$5:$D$124,MATCH($F119-1,Availability!$A$5:$A$124,0),MATCH($D119,Availability!$B$4:$D$4,0)))&gt;IFERROR(VLOOKUP($D119,Assumptions!$D$4:$E$6,2,FALSE),0),"CHECK CAPACITY","Within limit"),"CHECK RANGE")))</f>
        <v/>
      </c>
      <c r="O119" s="21">
        <f>IF(OR($A119="",$J119="",$E119="",$F119="",$K119="",$K119="Cancelled",$K119="Completed"),"",IF($F119&lt;=$E119,"CHECK DATES",IF(COUNTIFS($J$6:$J$155,$J119,$E$6:$E$155,"&lt;"&amp;$F119,$F$6:$F$155,"&gt;"&amp;$E119,$K$6:$K$155,"&lt;&gt;Cancelled",$K$6:$K$155,"&lt;&gt;Completed")&gt;1,"CHECK ROOM","No overlap")))</f>
        <v/>
      </c>
      <c r="P119" s="13" t="n"/>
    </row>
    <row r="120">
      <c r="A120" s="12" t="n"/>
      <c r="B120" s="13" t="n"/>
      <c r="C120" s="13" t="n"/>
      <c r="D120" s="14" t="n"/>
      <c r="E120" s="30" t="n"/>
      <c r="F120" s="30" t="n"/>
      <c r="G120" s="16" t="n"/>
      <c r="H120" s="31" t="n"/>
      <c r="I120" s="31" t="n"/>
      <c r="J120" s="14" t="n"/>
      <c r="K120" s="14" t="n"/>
      <c r="L120" s="8">
        <f>IF(OR($E120="",$F120=""),"",IF($F120&gt;$E120,$F120-$E120,""))</f>
        <v/>
      </c>
      <c r="M120" s="32">
        <f>IF(OR($A120="",$L120="",$G120="",$H120=""),"",IFERROR($L120*($G120*$H120+IF($I120="",0,$I120)),""))</f>
        <v/>
      </c>
      <c r="N120" s="19">
        <f>IF(OR($A120="",$D120="",$E120="",$F120="",$G120="",$K120="",$K120="Cancelled",$K120="Completed"),"",IF($F120&lt;=$E120,"CHECK DATES",IFERROR(IF(MAX(INDEX(Availability!$B$5:$D$124,MATCH(MAX($E120,Assumptions!$B$4),Availability!$A$5:$A$124,0),MATCH($D120,Availability!$B$4:$D$4,0)):INDEX(Availability!$B$5:$D$124,MATCH($F120-1,Availability!$A$5:$A$124,0),MATCH($D120,Availability!$B$4:$D$4,0)))&gt;IFERROR(VLOOKUP($D120,Assumptions!$D$4:$E$6,2,FALSE),0),"CHECK CAPACITY","Within limit"),"CHECK RANGE")))</f>
        <v/>
      </c>
      <c r="O120" s="19">
        <f>IF(OR($A120="",$J120="",$E120="",$F120="",$K120="",$K120="Cancelled",$K120="Completed"),"",IF($F120&lt;=$E120,"CHECK DATES",IF(COUNTIFS($J$6:$J$155,$J120,$E$6:$E$155,"&lt;"&amp;$F120,$F$6:$F$155,"&gt;"&amp;$E120,$K$6:$K$155,"&lt;&gt;Cancelled",$K$6:$K$155,"&lt;&gt;Completed")&gt;1,"CHECK ROOM","No overlap")))</f>
        <v/>
      </c>
      <c r="P120" s="13" t="n"/>
    </row>
    <row r="121">
      <c r="A121" s="12" t="n"/>
      <c r="B121" s="13" t="n"/>
      <c r="C121" s="13" t="n"/>
      <c r="D121" s="14" t="n"/>
      <c r="E121" s="30" t="n"/>
      <c r="F121" s="30" t="n"/>
      <c r="G121" s="16" t="n"/>
      <c r="H121" s="31" t="n"/>
      <c r="I121" s="31" t="n"/>
      <c r="J121" s="14" t="n"/>
      <c r="K121" s="14" t="n"/>
      <c r="L121" s="9">
        <f>IF(OR($E121="",$F121=""),"",IF($F121&gt;$E121,$F121-$E121,""))</f>
        <v/>
      </c>
      <c r="M121" s="33">
        <f>IF(OR($A121="",$L121="",$G121="",$H121=""),"",IFERROR($L121*($G121*$H121+IF($I121="",0,$I121)),""))</f>
        <v/>
      </c>
      <c r="N121" s="21">
        <f>IF(OR($A121="",$D121="",$E121="",$F121="",$G121="",$K121="",$K121="Cancelled",$K121="Completed"),"",IF($F121&lt;=$E121,"CHECK DATES",IFERROR(IF(MAX(INDEX(Availability!$B$5:$D$124,MATCH(MAX($E121,Assumptions!$B$4),Availability!$A$5:$A$124,0),MATCH($D121,Availability!$B$4:$D$4,0)):INDEX(Availability!$B$5:$D$124,MATCH($F121-1,Availability!$A$5:$A$124,0),MATCH($D121,Availability!$B$4:$D$4,0)))&gt;IFERROR(VLOOKUP($D121,Assumptions!$D$4:$E$6,2,FALSE),0),"CHECK CAPACITY","Within limit"),"CHECK RANGE")))</f>
        <v/>
      </c>
      <c r="O121" s="21">
        <f>IF(OR($A121="",$J121="",$E121="",$F121="",$K121="",$K121="Cancelled",$K121="Completed"),"",IF($F121&lt;=$E121,"CHECK DATES",IF(COUNTIFS($J$6:$J$155,$J121,$E$6:$E$155,"&lt;"&amp;$F121,$F$6:$F$155,"&gt;"&amp;$E121,$K$6:$K$155,"&lt;&gt;Cancelled",$K$6:$K$155,"&lt;&gt;Completed")&gt;1,"CHECK ROOM","No overlap")))</f>
        <v/>
      </c>
      <c r="P121" s="13" t="n"/>
    </row>
    <row r="122">
      <c r="A122" s="12" t="n"/>
      <c r="B122" s="13" t="n"/>
      <c r="C122" s="13" t="n"/>
      <c r="D122" s="14" t="n"/>
      <c r="E122" s="30" t="n"/>
      <c r="F122" s="30" t="n"/>
      <c r="G122" s="16" t="n"/>
      <c r="H122" s="31" t="n"/>
      <c r="I122" s="31" t="n"/>
      <c r="J122" s="14" t="n"/>
      <c r="K122" s="14" t="n"/>
      <c r="L122" s="8">
        <f>IF(OR($E122="",$F122=""),"",IF($F122&gt;$E122,$F122-$E122,""))</f>
        <v/>
      </c>
      <c r="M122" s="32">
        <f>IF(OR($A122="",$L122="",$G122="",$H122=""),"",IFERROR($L122*($G122*$H122+IF($I122="",0,$I122)),""))</f>
        <v/>
      </c>
      <c r="N122" s="19">
        <f>IF(OR($A122="",$D122="",$E122="",$F122="",$G122="",$K122="",$K122="Cancelled",$K122="Completed"),"",IF($F122&lt;=$E122,"CHECK DATES",IFERROR(IF(MAX(INDEX(Availability!$B$5:$D$124,MATCH(MAX($E122,Assumptions!$B$4),Availability!$A$5:$A$124,0),MATCH($D122,Availability!$B$4:$D$4,0)):INDEX(Availability!$B$5:$D$124,MATCH($F122-1,Availability!$A$5:$A$124,0),MATCH($D122,Availability!$B$4:$D$4,0)))&gt;IFERROR(VLOOKUP($D122,Assumptions!$D$4:$E$6,2,FALSE),0),"CHECK CAPACITY","Within limit"),"CHECK RANGE")))</f>
        <v/>
      </c>
      <c r="O122" s="19">
        <f>IF(OR($A122="",$J122="",$E122="",$F122="",$K122="",$K122="Cancelled",$K122="Completed"),"",IF($F122&lt;=$E122,"CHECK DATES",IF(COUNTIFS($J$6:$J$155,$J122,$E$6:$E$155,"&lt;"&amp;$F122,$F$6:$F$155,"&gt;"&amp;$E122,$K$6:$K$155,"&lt;&gt;Cancelled",$K$6:$K$155,"&lt;&gt;Completed")&gt;1,"CHECK ROOM","No overlap")))</f>
        <v/>
      </c>
      <c r="P122" s="13" t="n"/>
    </row>
    <row r="123">
      <c r="A123" s="12" t="n"/>
      <c r="B123" s="13" t="n"/>
      <c r="C123" s="13" t="n"/>
      <c r="D123" s="14" t="n"/>
      <c r="E123" s="30" t="n"/>
      <c r="F123" s="30" t="n"/>
      <c r="G123" s="16" t="n"/>
      <c r="H123" s="31" t="n"/>
      <c r="I123" s="31" t="n"/>
      <c r="J123" s="14" t="n"/>
      <c r="K123" s="14" t="n"/>
      <c r="L123" s="9">
        <f>IF(OR($E123="",$F123=""),"",IF($F123&gt;$E123,$F123-$E123,""))</f>
        <v/>
      </c>
      <c r="M123" s="33">
        <f>IF(OR($A123="",$L123="",$G123="",$H123=""),"",IFERROR($L123*($G123*$H123+IF($I123="",0,$I123)),""))</f>
        <v/>
      </c>
      <c r="N123" s="21">
        <f>IF(OR($A123="",$D123="",$E123="",$F123="",$G123="",$K123="",$K123="Cancelled",$K123="Completed"),"",IF($F123&lt;=$E123,"CHECK DATES",IFERROR(IF(MAX(INDEX(Availability!$B$5:$D$124,MATCH(MAX($E123,Assumptions!$B$4),Availability!$A$5:$A$124,0),MATCH($D123,Availability!$B$4:$D$4,0)):INDEX(Availability!$B$5:$D$124,MATCH($F123-1,Availability!$A$5:$A$124,0),MATCH($D123,Availability!$B$4:$D$4,0)))&gt;IFERROR(VLOOKUP($D123,Assumptions!$D$4:$E$6,2,FALSE),0),"CHECK CAPACITY","Within limit"),"CHECK RANGE")))</f>
        <v/>
      </c>
      <c r="O123" s="21">
        <f>IF(OR($A123="",$J123="",$E123="",$F123="",$K123="",$K123="Cancelled",$K123="Completed"),"",IF($F123&lt;=$E123,"CHECK DATES",IF(COUNTIFS($J$6:$J$155,$J123,$E$6:$E$155,"&lt;"&amp;$F123,$F$6:$F$155,"&gt;"&amp;$E123,$K$6:$K$155,"&lt;&gt;Cancelled",$K$6:$K$155,"&lt;&gt;Completed")&gt;1,"CHECK ROOM","No overlap")))</f>
        <v/>
      </c>
      <c r="P123" s="13" t="n"/>
    </row>
    <row r="124">
      <c r="A124" s="12" t="n"/>
      <c r="B124" s="13" t="n"/>
      <c r="C124" s="13" t="n"/>
      <c r="D124" s="14" t="n"/>
      <c r="E124" s="30" t="n"/>
      <c r="F124" s="30" t="n"/>
      <c r="G124" s="16" t="n"/>
      <c r="H124" s="31" t="n"/>
      <c r="I124" s="31" t="n"/>
      <c r="J124" s="14" t="n"/>
      <c r="K124" s="14" t="n"/>
      <c r="L124" s="8">
        <f>IF(OR($E124="",$F124=""),"",IF($F124&gt;$E124,$F124-$E124,""))</f>
        <v/>
      </c>
      <c r="M124" s="32">
        <f>IF(OR($A124="",$L124="",$G124="",$H124=""),"",IFERROR($L124*($G124*$H124+IF($I124="",0,$I124)),""))</f>
        <v/>
      </c>
      <c r="N124" s="19">
        <f>IF(OR($A124="",$D124="",$E124="",$F124="",$G124="",$K124="",$K124="Cancelled",$K124="Completed"),"",IF($F124&lt;=$E124,"CHECK DATES",IFERROR(IF(MAX(INDEX(Availability!$B$5:$D$124,MATCH(MAX($E124,Assumptions!$B$4),Availability!$A$5:$A$124,0),MATCH($D124,Availability!$B$4:$D$4,0)):INDEX(Availability!$B$5:$D$124,MATCH($F124-1,Availability!$A$5:$A$124,0),MATCH($D124,Availability!$B$4:$D$4,0)))&gt;IFERROR(VLOOKUP($D124,Assumptions!$D$4:$E$6,2,FALSE),0),"CHECK CAPACITY","Within limit"),"CHECK RANGE")))</f>
        <v/>
      </c>
      <c r="O124" s="19">
        <f>IF(OR($A124="",$J124="",$E124="",$F124="",$K124="",$K124="Cancelled",$K124="Completed"),"",IF($F124&lt;=$E124,"CHECK DATES",IF(COUNTIFS($J$6:$J$155,$J124,$E$6:$E$155,"&lt;"&amp;$F124,$F$6:$F$155,"&gt;"&amp;$E124,$K$6:$K$155,"&lt;&gt;Cancelled",$K$6:$K$155,"&lt;&gt;Completed")&gt;1,"CHECK ROOM","No overlap")))</f>
        <v/>
      </c>
      <c r="P124" s="13" t="n"/>
    </row>
    <row r="125">
      <c r="A125" s="12" t="n"/>
      <c r="B125" s="13" t="n"/>
      <c r="C125" s="13" t="n"/>
      <c r="D125" s="14" t="n"/>
      <c r="E125" s="30" t="n"/>
      <c r="F125" s="30" t="n"/>
      <c r="G125" s="16" t="n"/>
      <c r="H125" s="31" t="n"/>
      <c r="I125" s="31" t="n"/>
      <c r="J125" s="14" t="n"/>
      <c r="K125" s="14" t="n"/>
      <c r="L125" s="9">
        <f>IF(OR($E125="",$F125=""),"",IF($F125&gt;$E125,$F125-$E125,""))</f>
        <v/>
      </c>
      <c r="M125" s="33">
        <f>IF(OR($A125="",$L125="",$G125="",$H125=""),"",IFERROR($L125*($G125*$H125+IF($I125="",0,$I125)),""))</f>
        <v/>
      </c>
      <c r="N125" s="21">
        <f>IF(OR($A125="",$D125="",$E125="",$F125="",$G125="",$K125="",$K125="Cancelled",$K125="Completed"),"",IF($F125&lt;=$E125,"CHECK DATES",IFERROR(IF(MAX(INDEX(Availability!$B$5:$D$124,MATCH(MAX($E125,Assumptions!$B$4),Availability!$A$5:$A$124,0),MATCH($D125,Availability!$B$4:$D$4,0)):INDEX(Availability!$B$5:$D$124,MATCH($F125-1,Availability!$A$5:$A$124,0),MATCH($D125,Availability!$B$4:$D$4,0)))&gt;IFERROR(VLOOKUP($D125,Assumptions!$D$4:$E$6,2,FALSE),0),"CHECK CAPACITY","Within limit"),"CHECK RANGE")))</f>
        <v/>
      </c>
      <c r="O125" s="21">
        <f>IF(OR($A125="",$J125="",$E125="",$F125="",$K125="",$K125="Cancelled",$K125="Completed"),"",IF($F125&lt;=$E125,"CHECK DATES",IF(COUNTIFS($J$6:$J$155,$J125,$E$6:$E$155,"&lt;"&amp;$F125,$F$6:$F$155,"&gt;"&amp;$E125,$K$6:$K$155,"&lt;&gt;Cancelled",$K$6:$K$155,"&lt;&gt;Completed")&gt;1,"CHECK ROOM","No overlap")))</f>
        <v/>
      </c>
      <c r="P125" s="13" t="n"/>
    </row>
    <row r="126">
      <c r="A126" s="12" t="n"/>
      <c r="B126" s="13" t="n"/>
      <c r="C126" s="13" t="n"/>
      <c r="D126" s="14" t="n"/>
      <c r="E126" s="30" t="n"/>
      <c r="F126" s="30" t="n"/>
      <c r="G126" s="16" t="n"/>
      <c r="H126" s="31" t="n"/>
      <c r="I126" s="31" t="n"/>
      <c r="J126" s="14" t="n"/>
      <c r="K126" s="14" t="n"/>
      <c r="L126" s="8">
        <f>IF(OR($E126="",$F126=""),"",IF($F126&gt;$E126,$F126-$E126,""))</f>
        <v/>
      </c>
      <c r="M126" s="32">
        <f>IF(OR($A126="",$L126="",$G126="",$H126=""),"",IFERROR($L126*($G126*$H126+IF($I126="",0,$I126)),""))</f>
        <v/>
      </c>
      <c r="N126" s="19">
        <f>IF(OR($A126="",$D126="",$E126="",$F126="",$G126="",$K126="",$K126="Cancelled",$K126="Completed"),"",IF($F126&lt;=$E126,"CHECK DATES",IFERROR(IF(MAX(INDEX(Availability!$B$5:$D$124,MATCH(MAX($E126,Assumptions!$B$4),Availability!$A$5:$A$124,0),MATCH($D126,Availability!$B$4:$D$4,0)):INDEX(Availability!$B$5:$D$124,MATCH($F126-1,Availability!$A$5:$A$124,0),MATCH($D126,Availability!$B$4:$D$4,0)))&gt;IFERROR(VLOOKUP($D126,Assumptions!$D$4:$E$6,2,FALSE),0),"CHECK CAPACITY","Within limit"),"CHECK RANGE")))</f>
        <v/>
      </c>
      <c r="O126" s="19">
        <f>IF(OR($A126="",$J126="",$E126="",$F126="",$K126="",$K126="Cancelled",$K126="Completed"),"",IF($F126&lt;=$E126,"CHECK DATES",IF(COUNTIFS($J$6:$J$155,$J126,$E$6:$E$155,"&lt;"&amp;$F126,$F$6:$F$155,"&gt;"&amp;$E126,$K$6:$K$155,"&lt;&gt;Cancelled",$K$6:$K$155,"&lt;&gt;Completed")&gt;1,"CHECK ROOM","No overlap")))</f>
        <v/>
      </c>
      <c r="P126" s="13" t="n"/>
    </row>
    <row r="127">
      <c r="A127" s="12" t="n"/>
      <c r="B127" s="13" t="n"/>
      <c r="C127" s="13" t="n"/>
      <c r="D127" s="14" t="n"/>
      <c r="E127" s="30" t="n"/>
      <c r="F127" s="30" t="n"/>
      <c r="G127" s="16" t="n"/>
      <c r="H127" s="31" t="n"/>
      <c r="I127" s="31" t="n"/>
      <c r="J127" s="14" t="n"/>
      <c r="K127" s="14" t="n"/>
      <c r="L127" s="9">
        <f>IF(OR($E127="",$F127=""),"",IF($F127&gt;$E127,$F127-$E127,""))</f>
        <v/>
      </c>
      <c r="M127" s="33">
        <f>IF(OR($A127="",$L127="",$G127="",$H127=""),"",IFERROR($L127*($G127*$H127+IF($I127="",0,$I127)),""))</f>
        <v/>
      </c>
      <c r="N127" s="21">
        <f>IF(OR($A127="",$D127="",$E127="",$F127="",$G127="",$K127="",$K127="Cancelled",$K127="Completed"),"",IF($F127&lt;=$E127,"CHECK DATES",IFERROR(IF(MAX(INDEX(Availability!$B$5:$D$124,MATCH(MAX($E127,Assumptions!$B$4),Availability!$A$5:$A$124,0),MATCH($D127,Availability!$B$4:$D$4,0)):INDEX(Availability!$B$5:$D$124,MATCH($F127-1,Availability!$A$5:$A$124,0),MATCH($D127,Availability!$B$4:$D$4,0)))&gt;IFERROR(VLOOKUP($D127,Assumptions!$D$4:$E$6,2,FALSE),0),"CHECK CAPACITY","Within limit"),"CHECK RANGE")))</f>
        <v/>
      </c>
      <c r="O127" s="21">
        <f>IF(OR($A127="",$J127="",$E127="",$F127="",$K127="",$K127="Cancelled",$K127="Completed"),"",IF($F127&lt;=$E127,"CHECK DATES",IF(COUNTIFS($J$6:$J$155,$J127,$E$6:$E$155,"&lt;"&amp;$F127,$F$6:$F$155,"&gt;"&amp;$E127,$K$6:$K$155,"&lt;&gt;Cancelled",$K$6:$K$155,"&lt;&gt;Completed")&gt;1,"CHECK ROOM","No overlap")))</f>
        <v/>
      </c>
      <c r="P127" s="13" t="n"/>
    </row>
    <row r="128">
      <c r="A128" s="12" t="n"/>
      <c r="B128" s="13" t="n"/>
      <c r="C128" s="13" t="n"/>
      <c r="D128" s="14" t="n"/>
      <c r="E128" s="30" t="n"/>
      <c r="F128" s="30" t="n"/>
      <c r="G128" s="16" t="n"/>
      <c r="H128" s="31" t="n"/>
      <c r="I128" s="31" t="n"/>
      <c r="J128" s="14" t="n"/>
      <c r="K128" s="14" t="n"/>
      <c r="L128" s="8">
        <f>IF(OR($E128="",$F128=""),"",IF($F128&gt;$E128,$F128-$E128,""))</f>
        <v/>
      </c>
      <c r="M128" s="32">
        <f>IF(OR($A128="",$L128="",$G128="",$H128=""),"",IFERROR($L128*($G128*$H128+IF($I128="",0,$I128)),""))</f>
        <v/>
      </c>
      <c r="N128" s="19">
        <f>IF(OR($A128="",$D128="",$E128="",$F128="",$G128="",$K128="",$K128="Cancelled",$K128="Completed"),"",IF($F128&lt;=$E128,"CHECK DATES",IFERROR(IF(MAX(INDEX(Availability!$B$5:$D$124,MATCH(MAX($E128,Assumptions!$B$4),Availability!$A$5:$A$124,0),MATCH($D128,Availability!$B$4:$D$4,0)):INDEX(Availability!$B$5:$D$124,MATCH($F128-1,Availability!$A$5:$A$124,0),MATCH($D128,Availability!$B$4:$D$4,0)))&gt;IFERROR(VLOOKUP($D128,Assumptions!$D$4:$E$6,2,FALSE),0),"CHECK CAPACITY","Within limit"),"CHECK RANGE")))</f>
        <v/>
      </c>
      <c r="O128" s="19">
        <f>IF(OR($A128="",$J128="",$E128="",$F128="",$K128="",$K128="Cancelled",$K128="Completed"),"",IF($F128&lt;=$E128,"CHECK DATES",IF(COUNTIFS($J$6:$J$155,$J128,$E$6:$E$155,"&lt;"&amp;$F128,$F$6:$F$155,"&gt;"&amp;$E128,$K$6:$K$155,"&lt;&gt;Cancelled",$K$6:$K$155,"&lt;&gt;Completed")&gt;1,"CHECK ROOM","No overlap")))</f>
        <v/>
      </c>
      <c r="P128" s="13" t="n"/>
    </row>
    <row r="129">
      <c r="A129" s="12" t="n"/>
      <c r="B129" s="13" t="n"/>
      <c r="C129" s="13" t="n"/>
      <c r="D129" s="14" t="n"/>
      <c r="E129" s="30" t="n"/>
      <c r="F129" s="30" t="n"/>
      <c r="G129" s="16" t="n"/>
      <c r="H129" s="31" t="n"/>
      <c r="I129" s="31" t="n"/>
      <c r="J129" s="14" t="n"/>
      <c r="K129" s="14" t="n"/>
      <c r="L129" s="9">
        <f>IF(OR($E129="",$F129=""),"",IF($F129&gt;$E129,$F129-$E129,""))</f>
        <v/>
      </c>
      <c r="M129" s="33">
        <f>IF(OR($A129="",$L129="",$G129="",$H129=""),"",IFERROR($L129*($G129*$H129+IF($I129="",0,$I129)),""))</f>
        <v/>
      </c>
      <c r="N129" s="21">
        <f>IF(OR($A129="",$D129="",$E129="",$F129="",$G129="",$K129="",$K129="Cancelled",$K129="Completed"),"",IF($F129&lt;=$E129,"CHECK DATES",IFERROR(IF(MAX(INDEX(Availability!$B$5:$D$124,MATCH(MAX($E129,Assumptions!$B$4),Availability!$A$5:$A$124,0),MATCH($D129,Availability!$B$4:$D$4,0)):INDEX(Availability!$B$5:$D$124,MATCH($F129-1,Availability!$A$5:$A$124,0),MATCH($D129,Availability!$B$4:$D$4,0)))&gt;IFERROR(VLOOKUP($D129,Assumptions!$D$4:$E$6,2,FALSE),0),"CHECK CAPACITY","Within limit"),"CHECK RANGE")))</f>
        <v/>
      </c>
      <c r="O129" s="21">
        <f>IF(OR($A129="",$J129="",$E129="",$F129="",$K129="",$K129="Cancelled",$K129="Completed"),"",IF($F129&lt;=$E129,"CHECK DATES",IF(COUNTIFS($J$6:$J$155,$J129,$E$6:$E$155,"&lt;"&amp;$F129,$F$6:$F$155,"&gt;"&amp;$E129,$K$6:$K$155,"&lt;&gt;Cancelled",$K$6:$K$155,"&lt;&gt;Completed")&gt;1,"CHECK ROOM","No overlap")))</f>
        <v/>
      </c>
      <c r="P129" s="13" t="n"/>
    </row>
    <row r="130">
      <c r="A130" s="12" t="n"/>
      <c r="B130" s="13" t="n"/>
      <c r="C130" s="13" t="n"/>
      <c r="D130" s="14" t="n"/>
      <c r="E130" s="30" t="n"/>
      <c r="F130" s="30" t="n"/>
      <c r="G130" s="16" t="n"/>
      <c r="H130" s="31" t="n"/>
      <c r="I130" s="31" t="n"/>
      <c r="J130" s="14" t="n"/>
      <c r="K130" s="14" t="n"/>
      <c r="L130" s="8">
        <f>IF(OR($E130="",$F130=""),"",IF($F130&gt;$E130,$F130-$E130,""))</f>
        <v/>
      </c>
      <c r="M130" s="32">
        <f>IF(OR($A130="",$L130="",$G130="",$H130=""),"",IFERROR($L130*($G130*$H130+IF($I130="",0,$I130)),""))</f>
        <v/>
      </c>
      <c r="N130" s="19">
        <f>IF(OR($A130="",$D130="",$E130="",$F130="",$G130="",$K130="",$K130="Cancelled",$K130="Completed"),"",IF($F130&lt;=$E130,"CHECK DATES",IFERROR(IF(MAX(INDEX(Availability!$B$5:$D$124,MATCH(MAX($E130,Assumptions!$B$4),Availability!$A$5:$A$124,0),MATCH($D130,Availability!$B$4:$D$4,0)):INDEX(Availability!$B$5:$D$124,MATCH($F130-1,Availability!$A$5:$A$124,0),MATCH($D130,Availability!$B$4:$D$4,0)))&gt;IFERROR(VLOOKUP($D130,Assumptions!$D$4:$E$6,2,FALSE),0),"CHECK CAPACITY","Within limit"),"CHECK RANGE")))</f>
        <v/>
      </c>
      <c r="O130" s="19">
        <f>IF(OR($A130="",$J130="",$E130="",$F130="",$K130="",$K130="Cancelled",$K130="Completed"),"",IF($F130&lt;=$E130,"CHECK DATES",IF(COUNTIFS($J$6:$J$155,$J130,$E$6:$E$155,"&lt;"&amp;$F130,$F$6:$F$155,"&gt;"&amp;$E130,$K$6:$K$155,"&lt;&gt;Cancelled",$K$6:$K$155,"&lt;&gt;Completed")&gt;1,"CHECK ROOM","No overlap")))</f>
        <v/>
      </c>
      <c r="P130" s="13" t="n"/>
    </row>
    <row r="131">
      <c r="A131" s="12" t="n"/>
      <c r="B131" s="13" t="n"/>
      <c r="C131" s="13" t="n"/>
      <c r="D131" s="14" t="n"/>
      <c r="E131" s="30" t="n"/>
      <c r="F131" s="30" t="n"/>
      <c r="G131" s="16" t="n"/>
      <c r="H131" s="31" t="n"/>
      <c r="I131" s="31" t="n"/>
      <c r="J131" s="14" t="n"/>
      <c r="K131" s="14" t="n"/>
      <c r="L131" s="9">
        <f>IF(OR($E131="",$F131=""),"",IF($F131&gt;$E131,$F131-$E131,""))</f>
        <v/>
      </c>
      <c r="M131" s="33">
        <f>IF(OR($A131="",$L131="",$G131="",$H131=""),"",IFERROR($L131*($G131*$H131+IF($I131="",0,$I131)),""))</f>
        <v/>
      </c>
      <c r="N131" s="21">
        <f>IF(OR($A131="",$D131="",$E131="",$F131="",$G131="",$K131="",$K131="Cancelled",$K131="Completed"),"",IF($F131&lt;=$E131,"CHECK DATES",IFERROR(IF(MAX(INDEX(Availability!$B$5:$D$124,MATCH(MAX($E131,Assumptions!$B$4),Availability!$A$5:$A$124,0),MATCH($D131,Availability!$B$4:$D$4,0)):INDEX(Availability!$B$5:$D$124,MATCH($F131-1,Availability!$A$5:$A$124,0),MATCH($D131,Availability!$B$4:$D$4,0)))&gt;IFERROR(VLOOKUP($D131,Assumptions!$D$4:$E$6,2,FALSE),0),"CHECK CAPACITY","Within limit"),"CHECK RANGE")))</f>
        <v/>
      </c>
      <c r="O131" s="21">
        <f>IF(OR($A131="",$J131="",$E131="",$F131="",$K131="",$K131="Cancelled",$K131="Completed"),"",IF($F131&lt;=$E131,"CHECK DATES",IF(COUNTIFS($J$6:$J$155,$J131,$E$6:$E$155,"&lt;"&amp;$F131,$F$6:$F$155,"&gt;"&amp;$E131,$K$6:$K$155,"&lt;&gt;Cancelled",$K$6:$K$155,"&lt;&gt;Completed")&gt;1,"CHECK ROOM","No overlap")))</f>
        <v/>
      </c>
      <c r="P131" s="13" t="n"/>
    </row>
    <row r="132">
      <c r="A132" s="12" t="n"/>
      <c r="B132" s="13" t="n"/>
      <c r="C132" s="13" t="n"/>
      <c r="D132" s="14" t="n"/>
      <c r="E132" s="30" t="n"/>
      <c r="F132" s="30" t="n"/>
      <c r="G132" s="16" t="n"/>
      <c r="H132" s="31" t="n"/>
      <c r="I132" s="31" t="n"/>
      <c r="J132" s="14" t="n"/>
      <c r="K132" s="14" t="n"/>
      <c r="L132" s="8">
        <f>IF(OR($E132="",$F132=""),"",IF($F132&gt;$E132,$F132-$E132,""))</f>
        <v/>
      </c>
      <c r="M132" s="32">
        <f>IF(OR($A132="",$L132="",$G132="",$H132=""),"",IFERROR($L132*($G132*$H132+IF($I132="",0,$I132)),""))</f>
        <v/>
      </c>
      <c r="N132" s="19">
        <f>IF(OR($A132="",$D132="",$E132="",$F132="",$G132="",$K132="",$K132="Cancelled",$K132="Completed"),"",IF($F132&lt;=$E132,"CHECK DATES",IFERROR(IF(MAX(INDEX(Availability!$B$5:$D$124,MATCH(MAX($E132,Assumptions!$B$4),Availability!$A$5:$A$124,0),MATCH($D132,Availability!$B$4:$D$4,0)):INDEX(Availability!$B$5:$D$124,MATCH($F132-1,Availability!$A$5:$A$124,0),MATCH($D132,Availability!$B$4:$D$4,0)))&gt;IFERROR(VLOOKUP($D132,Assumptions!$D$4:$E$6,2,FALSE),0),"CHECK CAPACITY","Within limit"),"CHECK RANGE")))</f>
        <v/>
      </c>
      <c r="O132" s="19">
        <f>IF(OR($A132="",$J132="",$E132="",$F132="",$K132="",$K132="Cancelled",$K132="Completed"),"",IF($F132&lt;=$E132,"CHECK DATES",IF(COUNTIFS($J$6:$J$155,$J132,$E$6:$E$155,"&lt;"&amp;$F132,$F$6:$F$155,"&gt;"&amp;$E132,$K$6:$K$155,"&lt;&gt;Cancelled",$K$6:$K$155,"&lt;&gt;Completed")&gt;1,"CHECK ROOM","No overlap")))</f>
        <v/>
      </c>
      <c r="P132" s="13" t="n"/>
    </row>
    <row r="133">
      <c r="A133" s="12" t="n"/>
      <c r="B133" s="13" t="n"/>
      <c r="C133" s="13" t="n"/>
      <c r="D133" s="14" t="n"/>
      <c r="E133" s="30" t="n"/>
      <c r="F133" s="30" t="n"/>
      <c r="G133" s="16" t="n"/>
      <c r="H133" s="31" t="n"/>
      <c r="I133" s="31" t="n"/>
      <c r="J133" s="14" t="n"/>
      <c r="K133" s="14" t="n"/>
      <c r="L133" s="9">
        <f>IF(OR($E133="",$F133=""),"",IF($F133&gt;$E133,$F133-$E133,""))</f>
        <v/>
      </c>
      <c r="M133" s="33">
        <f>IF(OR($A133="",$L133="",$G133="",$H133=""),"",IFERROR($L133*($G133*$H133+IF($I133="",0,$I133)),""))</f>
        <v/>
      </c>
      <c r="N133" s="21">
        <f>IF(OR($A133="",$D133="",$E133="",$F133="",$G133="",$K133="",$K133="Cancelled",$K133="Completed"),"",IF($F133&lt;=$E133,"CHECK DATES",IFERROR(IF(MAX(INDEX(Availability!$B$5:$D$124,MATCH(MAX($E133,Assumptions!$B$4),Availability!$A$5:$A$124,0),MATCH($D133,Availability!$B$4:$D$4,0)):INDEX(Availability!$B$5:$D$124,MATCH($F133-1,Availability!$A$5:$A$124,0),MATCH($D133,Availability!$B$4:$D$4,0)))&gt;IFERROR(VLOOKUP($D133,Assumptions!$D$4:$E$6,2,FALSE),0),"CHECK CAPACITY","Within limit"),"CHECK RANGE")))</f>
        <v/>
      </c>
      <c r="O133" s="21">
        <f>IF(OR($A133="",$J133="",$E133="",$F133="",$K133="",$K133="Cancelled",$K133="Completed"),"",IF($F133&lt;=$E133,"CHECK DATES",IF(COUNTIFS($J$6:$J$155,$J133,$E$6:$E$155,"&lt;"&amp;$F133,$F$6:$F$155,"&gt;"&amp;$E133,$K$6:$K$155,"&lt;&gt;Cancelled",$K$6:$K$155,"&lt;&gt;Completed")&gt;1,"CHECK ROOM","No overlap")))</f>
        <v/>
      </c>
      <c r="P133" s="13" t="n"/>
    </row>
    <row r="134">
      <c r="A134" s="12" t="n"/>
      <c r="B134" s="13" t="n"/>
      <c r="C134" s="13" t="n"/>
      <c r="D134" s="14" t="n"/>
      <c r="E134" s="30" t="n"/>
      <c r="F134" s="30" t="n"/>
      <c r="G134" s="16" t="n"/>
      <c r="H134" s="31" t="n"/>
      <c r="I134" s="31" t="n"/>
      <c r="J134" s="14" t="n"/>
      <c r="K134" s="14" t="n"/>
      <c r="L134" s="8">
        <f>IF(OR($E134="",$F134=""),"",IF($F134&gt;$E134,$F134-$E134,""))</f>
        <v/>
      </c>
      <c r="M134" s="32">
        <f>IF(OR($A134="",$L134="",$G134="",$H134=""),"",IFERROR($L134*($G134*$H134+IF($I134="",0,$I134)),""))</f>
        <v/>
      </c>
      <c r="N134" s="19">
        <f>IF(OR($A134="",$D134="",$E134="",$F134="",$G134="",$K134="",$K134="Cancelled",$K134="Completed"),"",IF($F134&lt;=$E134,"CHECK DATES",IFERROR(IF(MAX(INDEX(Availability!$B$5:$D$124,MATCH(MAX($E134,Assumptions!$B$4),Availability!$A$5:$A$124,0),MATCH($D134,Availability!$B$4:$D$4,0)):INDEX(Availability!$B$5:$D$124,MATCH($F134-1,Availability!$A$5:$A$124,0),MATCH($D134,Availability!$B$4:$D$4,0)))&gt;IFERROR(VLOOKUP($D134,Assumptions!$D$4:$E$6,2,FALSE),0),"CHECK CAPACITY","Within limit"),"CHECK RANGE")))</f>
        <v/>
      </c>
      <c r="O134" s="19">
        <f>IF(OR($A134="",$J134="",$E134="",$F134="",$K134="",$K134="Cancelled",$K134="Completed"),"",IF($F134&lt;=$E134,"CHECK DATES",IF(COUNTIFS($J$6:$J$155,$J134,$E$6:$E$155,"&lt;"&amp;$F134,$F$6:$F$155,"&gt;"&amp;$E134,$K$6:$K$155,"&lt;&gt;Cancelled",$K$6:$K$155,"&lt;&gt;Completed")&gt;1,"CHECK ROOM","No overlap")))</f>
        <v/>
      </c>
      <c r="P134" s="13" t="n"/>
    </row>
    <row r="135">
      <c r="A135" s="12" t="n"/>
      <c r="B135" s="13" t="n"/>
      <c r="C135" s="13" t="n"/>
      <c r="D135" s="14" t="n"/>
      <c r="E135" s="30" t="n"/>
      <c r="F135" s="30" t="n"/>
      <c r="G135" s="16" t="n"/>
      <c r="H135" s="31" t="n"/>
      <c r="I135" s="31" t="n"/>
      <c r="J135" s="14" t="n"/>
      <c r="K135" s="14" t="n"/>
      <c r="L135" s="9">
        <f>IF(OR($E135="",$F135=""),"",IF($F135&gt;$E135,$F135-$E135,""))</f>
        <v/>
      </c>
      <c r="M135" s="33">
        <f>IF(OR($A135="",$L135="",$G135="",$H135=""),"",IFERROR($L135*($G135*$H135+IF($I135="",0,$I135)),""))</f>
        <v/>
      </c>
      <c r="N135" s="21">
        <f>IF(OR($A135="",$D135="",$E135="",$F135="",$G135="",$K135="",$K135="Cancelled",$K135="Completed"),"",IF($F135&lt;=$E135,"CHECK DATES",IFERROR(IF(MAX(INDEX(Availability!$B$5:$D$124,MATCH(MAX($E135,Assumptions!$B$4),Availability!$A$5:$A$124,0),MATCH($D135,Availability!$B$4:$D$4,0)):INDEX(Availability!$B$5:$D$124,MATCH($F135-1,Availability!$A$5:$A$124,0),MATCH($D135,Availability!$B$4:$D$4,0)))&gt;IFERROR(VLOOKUP($D135,Assumptions!$D$4:$E$6,2,FALSE),0),"CHECK CAPACITY","Within limit"),"CHECK RANGE")))</f>
        <v/>
      </c>
      <c r="O135" s="21">
        <f>IF(OR($A135="",$J135="",$E135="",$F135="",$K135="",$K135="Cancelled",$K135="Completed"),"",IF($F135&lt;=$E135,"CHECK DATES",IF(COUNTIFS($J$6:$J$155,$J135,$E$6:$E$155,"&lt;"&amp;$F135,$F$6:$F$155,"&gt;"&amp;$E135,$K$6:$K$155,"&lt;&gt;Cancelled",$K$6:$K$155,"&lt;&gt;Completed")&gt;1,"CHECK ROOM","No overlap")))</f>
        <v/>
      </c>
      <c r="P135" s="13" t="n"/>
    </row>
    <row r="136">
      <c r="A136" s="12" t="n"/>
      <c r="B136" s="13" t="n"/>
      <c r="C136" s="13" t="n"/>
      <c r="D136" s="14" t="n"/>
      <c r="E136" s="30" t="n"/>
      <c r="F136" s="30" t="n"/>
      <c r="G136" s="16" t="n"/>
      <c r="H136" s="31" t="n"/>
      <c r="I136" s="31" t="n"/>
      <c r="J136" s="14" t="n"/>
      <c r="K136" s="14" t="n"/>
      <c r="L136" s="8">
        <f>IF(OR($E136="",$F136=""),"",IF($F136&gt;$E136,$F136-$E136,""))</f>
        <v/>
      </c>
      <c r="M136" s="32">
        <f>IF(OR($A136="",$L136="",$G136="",$H136=""),"",IFERROR($L136*($G136*$H136+IF($I136="",0,$I136)),""))</f>
        <v/>
      </c>
      <c r="N136" s="19">
        <f>IF(OR($A136="",$D136="",$E136="",$F136="",$G136="",$K136="",$K136="Cancelled",$K136="Completed"),"",IF($F136&lt;=$E136,"CHECK DATES",IFERROR(IF(MAX(INDEX(Availability!$B$5:$D$124,MATCH(MAX($E136,Assumptions!$B$4),Availability!$A$5:$A$124,0),MATCH($D136,Availability!$B$4:$D$4,0)):INDEX(Availability!$B$5:$D$124,MATCH($F136-1,Availability!$A$5:$A$124,0),MATCH($D136,Availability!$B$4:$D$4,0)))&gt;IFERROR(VLOOKUP($D136,Assumptions!$D$4:$E$6,2,FALSE),0),"CHECK CAPACITY","Within limit"),"CHECK RANGE")))</f>
        <v/>
      </c>
      <c r="O136" s="19">
        <f>IF(OR($A136="",$J136="",$E136="",$F136="",$K136="",$K136="Cancelled",$K136="Completed"),"",IF($F136&lt;=$E136,"CHECK DATES",IF(COUNTIFS($J$6:$J$155,$J136,$E$6:$E$155,"&lt;"&amp;$F136,$F$6:$F$155,"&gt;"&amp;$E136,$K$6:$K$155,"&lt;&gt;Cancelled",$K$6:$K$155,"&lt;&gt;Completed")&gt;1,"CHECK ROOM","No overlap")))</f>
        <v/>
      </c>
      <c r="P136" s="13" t="n"/>
    </row>
    <row r="137">
      <c r="A137" s="12" t="n"/>
      <c r="B137" s="13" t="n"/>
      <c r="C137" s="13" t="n"/>
      <c r="D137" s="14" t="n"/>
      <c r="E137" s="30" t="n"/>
      <c r="F137" s="30" t="n"/>
      <c r="G137" s="16" t="n"/>
      <c r="H137" s="31" t="n"/>
      <c r="I137" s="31" t="n"/>
      <c r="J137" s="14" t="n"/>
      <c r="K137" s="14" t="n"/>
      <c r="L137" s="9">
        <f>IF(OR($E137="",$F137=""),"",IF($F137&gt;$E137,$F137-$E137,""))</f>
        <v/>
      </c>
      <c r="M137" s="33">
        <f>IF(OR($A137="",$L137="",$G137="",$H137=""),"",IFERROR($L137*($G137*$H137+IF($I137="",0,$I137)),""))</f>
        <v/>
      </c>
      <c r="N137" s="21">
        <f>IF(OR($A137="",$D137="",$E137="",$F137="",$G137="",$K137="",$K137="Cancelled",$K137="Completed"),"",IF($F137&lt;=$E137,"CHECK DATES",IFERROR(IF(MAX(INDEX(Availability!$B$5:$D$124,MATCH(MAX($E137,Assumptions!$B$4),Availability!$A$5:$A$124,0),MATCH($D137,Availability!$B$4:$D$4,0)):INDEX(Availability!$B$5:$D$124,MATCH($F137-1,Availability!$A$5:$A$124,0),MATCH($D137,Availability!$B$4:$D$4,0)))&gt;IFERROR(VLOOKUP($D137,Assumptions!$D$4:$E$6,2,FALSE),0),"CHECK CAPACITY","Within limit"),"CHECK RANGE")))</f>
        <v/>
      </c>
      <c r="O137" s="21">
        <f>IF(OR($A137="",$J137="",$E137="",$F137="",$K137="",$K137="Cancelled",$K137="Completed"),"",IF($F137&lt;=$E137,"CHECK DATES",IF(COUNTIFS($J$6:$J$155,$J137,$E$6:$E$155,"&lt;"&amp;$F137,$F$6:$F$155,"&gt;"&amp;$E137,$K$6:$K$155,"&lt;&gt;Cancelled",$K$6:$K$155,"&lt;&gt;Completed")&gt;1,"CHECK ROOM","No overlap")))</f>
        <v/>
      </c>
      <c r="P137" s="13" t="n"/>
    </row>
    <row r="138">
      <c r="A138" s="12" t="n"/>
      <c r="B138" s="13" t="n"/>
      <c r="C138" s="13" t="n"/>
      <c r="D138" s="14" t="n"/>
      <c r="E138" s="30" t="n"/>
      <c r="F138" s="30" t="n"/>
      <c r="G138" s="16" t="n"/>
      <c r="H138" s="31" t="n"/>
      <c r="I138" s="31" t="n"/>
      <c r="J138" s="14" t="n"/>
      <c r="K138" s="14" t="n"/>
      <c r="L138" s="8">
        <f>IF(OR($E138="",$F138=""),"",IF($F138&gt;$E138,$F138-$E138,""))</f>
        <v/>
      </c>
      <c r="M138" s="32">
        <f>IF(OR($A138="",$L138="",$G138="",$H138=""),"",IFERROR($L138*($G138*$H138+IF($I138="",0,$I138)),""))</f>
        <v/>
      </c>
      <c r="N138" s="19">
        <f>IF(OR($A138="",$D138="",$E138="",$F138="",$G138="",$K138="",$K138="Cancelled",$K138="Completed"),"",IF($F138&lt;=$E138,"CHECK DATES",IFERROR(IF(MAX(INDEX(Availability!$B$5:$D$124,MATCH(MAX($E138,Assumptions!$B$4),Availability!$A$5:$A$124,0),MATCH($D138,Availability!$B$4:$D$4,0)):INDEX(Availability!$B$5:$D$124,MATCH($F138-1,Availability!$A$5:$A$124,0),MATCH($D138,Availability!$B$4:$D$4,0)))&gt;IFERROR(VLOOKUP($D138,Assumptions!$D$4:$E$6,2,FALSE),0),"CHECK CAPACITY","Within limit"),"CHECK RANGE")))</f>
        <v/>
      </c>
      <c r="O138" s="19">
        <f>IF(OR($A138="",$J138="",$E138="",$F138="",$K138="",$K138="Cancelled",$K138="Completed"),"",IF($F138&lt;=$E138,"CHECK DATES",IF(COUNTIFS($J$6:$J$155,$J138,$E$6:$E$155,"&lt;"&amp;$F138,$F$6:$F$155,"&gt;"&amp;$E138,$K$6:$K$155,"&lt;&gt;Cancelled",$K$6:$K$155,"&lt;&gt;Completed")&gt;1,"CHECK ROOM","No overlap")))</f>
        <v/>
      </c>
      <c r="P138" s="13" t="n"/>
    </row>
    <row r="139">
      <c r="A139" s="12" t="n"/>
      <c r="B139" s="13" t="n"/>
      <c r="C139" s="13" t="n"/>
      <c r="D139" s="14" t="n"/>
      <c r="E139" s="30" t="n"/>
      <c r="F139" s="30" t="n"/>
      <c r="G139" s="16" t="n"/>
      <c r="H139" s="31" t="n"/>
      <c r="I139" s="31" t="n"/>
      <c r="J139" s="14" t="n"/>
      <c r="K139" s="14" t="n"/>
      <c r="L139" s="9">
        <f>IF(OR($E139="",$F139=""),"",IF($F139&gt;$E139,$F139-$E139,""))</f>
        <v/>
      </c>
      <c r="M139" s="33">
        <f>IF(OR($A139="",$L139="",$G139="",$H139=""),"",IFERROR($L139*($G139*$H139+IF($I139="",0,$I139)),""))</f>
        <v/>
      </c>
      <c r="N139" s="21">
        <f>IF(OR($A139="",$D139="",$E139="",$F139="",$G139="",$K139="",$K139="Cancelled",$K139="Completed"),"",IF($F139&lt;=$E139,"CHECK DATES",IFERROR(IF(MAX(INDEX(Availability!$B$5:$D$124,MATCH(MAX($E139,Assumptions!$B$4),Availability!$A$5:$A$124,0),MATCH($D139,Availability!$B$4:$D$4,0)):INDEX(Availability!$B$5:$D$124,MATCH($F139-1,Availability!$A$5:$A$124,0),MATCH($D139,Availability!$B$4:$D$4,0)))&gt;IFERROR(VLOOKUP($D139,Assumptions!$D$4:$E$6,2,FALSE),0),"CHECK CAPACITY","Within limit"),"CHECK RANGE")))</f>
        <v/>
      </c>
      <c r="O139" s="21">
        <f>IF(OR($A139="",$J139="",$E139="",$F139="",$K139="",$K139="Cancelled",$K139="Completed"),"",IF($F139&lt;=$E139,"CHECK DATES",IF(COUNTIFS($J$6:$J$155,$J139,$E$6:$E$155,"&lt;"&amp;$F139,$F$6:$F$155,"&gt;"&amp;$E139,$K$6:$K$155,"&lt;&gt;Cancelled",$K$6:$K$155,"&lt;&gt;Completed")&gt;1,"CHECK ROOM","No overlap")))</f>
        <v/>
      </c>
      <c r="P139" s="13" t="n"/>
    </row>
    <row r="140">
      <c r="A140" s="12" t="n"/>
      <c r="B140" s="13" t="n"/>
      <c r="C140" s="13" t="n"/>
      <c r="D140" s="14" t="n"/>
      <c r="E140" s="30" t="n"/>
      <c r="F140" s="30" t="n"/>
      <c r="G140" s="16" t="n"/>
      <c r="H140" s="31" t="n"/>
      <c r="I140" s="31" t="n"/>
      <c r="J140" s="14" t="n"/>
      <c r="K140" s="14" t="n"/>
      <c r="L140" s="8">
        <f>IF(OR($E140="",$F140=""),"",IF($F140&gt;$E140,$F140-$E140,""))</f>
        <v/>
      </c>
      <c r="M140" s="32">
        <f>IF(OR($A140="",$L140="",$G140="",$H140=""),"",IFERROR($L140*($G140*$H140+IF($I140="",0,$I140)),""))</f>
        <v/>
      </c>
      <c r="N140" s="19">
        <f>IF(OR($A140="",$D140="",$E140="",$F140="",$G140="",$K140="",$K140="Cancelled",$K140="Completed"),"",IF($F140&lt;=$E140,"CHECK DATES",IFERROR(IF(MAX(INDEX(Availability!$B$5:$D$124,MATCH(MAX($E140,Assumptions!$B$4),Availability!$A$5:$A$124,0),MATCH($D140,Availability!$B$4:$D$4,0)):INDEX(Availability!$B$5:$D$124,MATCH($F140-1,Availability!$A$5:$A$124,0),MATCH($D140,Availability!$B$4:$D$4,0)))&gt;IFERROR(VLOOKUP($D140,Assumptions!$D$4:$E$6,2,FALSE),0),"CHECK CAPACITY","Within limit"),"CHECK RANGE")))</f>
        <v/>
      </c>
      <c r="O140" s="19">
        <f>IF(OR($A140="",$J140="",$E140="",$F140="",$K140="",$K140="Cancelled",$K140="Completed"),"",IF($F140&lt;=$E140,"CHECK DATES",IF(COUNTIFS($J$6:$J$155,$J140,$E$6:$E$155,"&lt;"&amp;$F140,$F$6:$F$155,"&gt;"&amp;$E140,$K$6:$K$155,"&lt;&gt;Cancelled",$K$6:$K$155,"&lt;&gt;Completed")&gt;1,"CHECK ROOM","No overlap")))</f>
        <v/>
      </c>
      <c r="P140" s="13" t="n"/>
    </row>
    <row r="141">
      <c r="A141" s="12" t="n"/>
      <c r="B141" s="13" t="n"/>
      <c r="C141" s="13" t="n"/>
      <c r="D141" s="14" t="n"/>
      <c r="E141" s="30" t="n"/>
      <c r="F141" s="30" t="n"/>
      <c r="G141" s="16" t="n"/>
      <c r="H141" s="31" t="n"/>
      <c r="I141" s="31" t="n"/>
      <c r="J141" s="14" t="n"/>
      <c r="K141" s="14" t="n"/>
      <c r="L141" s="9">
        <f>IF(OR($E141="",$F141=""),"",IF($F141&gt;$E141,$F141-$E141,""))</f>
        <v/>
      </c>
      <c r="M141" s="33">
        <f>IF(OR($A141="",$L141="",$G141="",$H141=""),"",IFERROR($L141*($G141*$H141+IF($I141="",0,$I141)),""))</f>
        <v/>
      </c>
      <c r="N141" s="21">
        <f>IF(OR($A141="",$D141="",$E141="",$F141="",$G141="",$K141="",$K141="Cancelled",$K141="Completed"),"",IF($F141&lt;=$E141,"CHECK DATES",IFERROR(IF(MAX(INDEX(Availability!$B$5:$D$124,MATCH(MAX($E141,Assumptions!$B$4),Availability!$A$5:$A$124,0),MATCH($D141,Availability!$B$4:$D$4,0)):INDEX(Availability!$B$5:$D$124,MATCH($F141-1,Availability!$A$5:$A$124,0),MATCH($D141,Availability!$B$4:$D$4,0)))&gt;IFERROR(VLOOKUP($D141,Assumptions!$D$4:$E$6,2,FALSE),0),"CHECK CAPACITY","Within limit"),"CHECK RANGE")))</f>
        <v/>
      </c>
      <c r="O141" s="21">
        <f>IF(OR($A141="",$J141="",$E141="",$F141="",$K141="",$K141="Cancelled",$K141="Completed"),"",IF($F141&lt;=$E141,"CHECK DATES",IF(COUNTIFS($J$6:$J$155,$J141,$E$6:$E$155,"&lt;"&amp;$F141,$F$6:$F$155,"&gt;"&amp;$E141,$K$6:$K$155,"&lt;&gt;Cancelled",$K$6:$K$155,"&lt;&gt;Completed")&gt;1,"CHECK ROOM","No overlap")))</f>
        <v/>
      </c>
      <c r="P141" s="13" t="n"/>
    </row>
    <row r="142">
      <c r="A142" s="12" t="n"/>
      <c r="B142" s="13" t="n"/>
      <c r="C142" s="13" t="n"/>
      <c r="D142" s="14" t="n"/>
      <c r="E142" s="30" t="n"/>
      <c r="F142" s="30" t="n"/>
      <c r="G142" s="16" t="n"/>
      <c r="H142" s="31" t="n"/>
      <c r="I142" s="31" t="n"/>
      <c r="J142" s="14" t="n"/>
      <c r="K142" s="14" t="n"/>
      <c r="L142" s="8">
        <f>IF(OR($E142="",$F142=""),"",IF($F142&gt;$E142,$F142-$E142,""))</f>
        <v/>
      </c>
      <c r="M142" s="32">
        <f>IF(OR($A142="",$L142="",$G142="",$H142=""),"",IFERROR($L142*($G142*$H142+IF($I142="",0,$I142)),""))</f>
        <v/>
      </c>
      <c r="N142" s="19">
        <f>IF(OR($A142="",$D142="",$E142="",$F142="",$G142="",$K142="",$K142="Cancelled",$K142="Completed"),"",IF($F142&lt;=$E142,"CHECK DATES",IFERROR(IF(MAX(INDEX(Availability!$B$5:$D$124,MATCH(MAX($E142,Assumptions!$B$4),Availability!$A$5:$A$124,0),MATCH($D142,Availability!$B$4:$D$4,0)):INDEX(Availability!$B$5:$D$124,MATCH($F142-1,Availability!$A$5:$A$124,0),MATCH($D142,Availability!$B$4:$D$4,0)))&gt;IFERROR(VLOOKUP($D142,Assumptions!$D$4:$E$6,2,FALSE),0),"CHECK CAPACITY","Within limit"),"CHECK RANGE")))</f>
        <v/>
      </c>
      <c r="O142" s="19">
        <f>IF(OR($A142="",$J142="",$E142="",$F142="",$K142="",$K142="Cancelled",$K142="Completed"),"",IF($F142&lt;=$E142,"CHECK DATES",IF(COUNTIFS($J$6:$J$155,$J142,$E$6:$E$155,"&lt;"&amp;$F142,$F$6:$F$155,"&gt;"&amp;$E142,$K$6:$K$155,"&lt;&gt;Cancelled",$K$6:$K$155,"&lt;&gt;Completed")&gt;1,"CHECK ROOM","No overlap")))</f>
        <v/>
      </c>
      <c r="P142" s="13" t="n"/>
    </row>
    <row r="143">
      <c r="A143" s="12" t="n"/>
      <c r="B143" s="13" t="n"/>
      <c r="C143" s="13" t="n"/>
      <c r="D143" s="14" t="n"/>
      <c r="E143" s="30" t="n"/>
      <c r="F143" s="30" t="n"/>
      <c r="G143" s="16" t="n"/>
      <c r="H143" s="31" t="n"/>
      <c r="I143" s="31" t="n"/>
      <c r="J143" s="14" t="n"/>
      <c r="K143" s="14" t="n"/>
      <c r="L143" s="9">
        <f>IF(OR($E143="",$F143=""),"",IF($F143&gt;$E143,$F143-$E143,""))</f>
        <v/>
      </c>
      <c r="M143" s="33">
        <f>IF(OR($A143="",$L143="",$G143="",$H143=""),"",IFERROR($L143*($G143*$H143+IF($I143="",0,$I143)),""))</f>
        <v/>
      </c>
      <c r="N143" s="21">
        <f>IF(OR($A143="",$D143="",$E143="",$F143="",$G143="",$K143="",$K143="Cancelled",$K143="Completed"),"",IF($F143&lt;=$E143,"CHECK DATES",IFERROR(IF(MAX(INDEX(Availability!$B$5:$D$124,MATCH(MAX($E143,Assumptions!$B$4),Availability!$A$5:$A$124,0),MATCH($D143,Availability!$B$4:$D$4,0)):INDEX(Availability!$B$5:$D$124,MATCH($F143-1,Availability!$A$5:$A$124,0),MATCH($D143,Availability!$B$4:$D$4,0)))&gt;IFERROR(VLOOKUP($D143,Assumptions!$D$4:$E$6,2,FALSE),0),"CHECK CAPACITY","Within limit"),"CHECK RANGE")))</f>
        <v/>
      </c>
      <c r="O143" s="21">
        <f>IF(OR($A143="",$J143="",$E143="",$F143="",$K143="",$K143="Cancelled",$K143="Completed"),"",IF($F143&lt;=$E143,"CHECK DATES",IF(COUNTIFS($J$6:$J$155,$J143,$E$6:$E$155,"&lt;"&amp;$F143,$F$6:$F$155,"&gt;"&amp;$E143,$K$6:$K$155,"&lt;&gt;Cancelled",$K$6:$K$155,"&lt;&gt;Completed")&gt;1,"CHECK ROOM","No overlap")))</f>
        <v/>
      </c>
      <c r="P143" s="13" t="n"/>
    </row>
    <row r="144">
      <c r="A144" s="12" t="n"/>
      <c r="B144" s="13" t="n"/>
      <c r="C144" s="13" t="n"/>
      <c r="D144" s="14" t="n"/>
      <c r="E144" s="30" t="n"/>
      <c r="F144" s="30" t="n"/>
      <c r="G144" s="16" t="n"/>
      <c r="H144" s="31" t="n"/>
      <c r="I144" s="31" t="n"/>
      <c r="J144" s="14" t="n"/>
      <c r="K144" s="14" t="n"/>
      <c r="L144" s="8">
        <f>IF(OR($E144="",$F144=""),"",IF($F144&gt;$E144,$F144-$E144,""))</f>
        <v/>
      </c>
      <c r="M144" s="32">
        <f>IF(OR($A144="",$L144="",$G144="",$H144=""),"",IFERROR($L144*($G144*$H144+IF($I144="",0,$I144)),""))</f>
        <v/>
      </c>
      <c r="N144" s="19">
        <f>IF(OR($A144="",$D144="",$E144="",$F144="",$G144="",$K144="",$K144="Cancelled",$K144="Completed"),"",IF($F144&lt;=$E144,"CHECK DATES",IFERROR(IF(MAX(INDEX(Availability!$B$5:$D$124,MATCH(MAX($E144,Assumptions!$B$4),Availability!$A$5:$A$124,0),MATCH($D144,Availability!$B$4:$D$4,0)):INDEX(Availability!$B$5:$D$124,MATCH($F144-1,Availability!$A$5:$A$124,0),MATCH($D144,Availability!$B$4:$D$4,0)))&gt;IFERROR(VLOOKUP($D144,Assumptions!$D$4:$E$6,2,FALSE),0),"CHECK CAPACITY","Within limit"),"CHECK RANGE")))</f>
        <v/>
      </c>
      <c r="O144" s="19">
        <f>IF(OR($A144="",$J144="",$E144="",$F144="",$K144="",$K144="Cancelled",$K144="Completed"),"",IF($F144&lt;=$E144,"CHECK DATES",IF(COUNTIFS($J$6:$J$155,$J144,$E$6:$E$155,"&lt;"&amp;$F144,$F$6:$F$155,"&gt;"&amp;$E144,$K$6:$K$155,"&lt;&gt;Cancelled",$K$6:$K$155,"&lt;&gt;Completed")&gt;1,"CHECK ROOM","No overlap")))</f>
        <v/>
      </c>
      <c r="P144" s="13" t="n"/>
    </row>
    <row r="145">
      <c r="A145" s="12" t="n"/>
      <c r="B145" s="13" t="n"/>
      <c r="C145" s="13" t="n"/>
      <c r="D145" s="14" t="n"/>
      <c r="E145" s="30" t="n"/>
      <c r="F145" s="30" t="n"/>
      <c r="G145" s="16" t="n"/>
      <c r="H145" s="31" t="n"/>
      <c r="I145" s="31" t="n"/>
      <c r="J145" s="14" t="n"/>
      <c r="K145" s="14" t="n"/>
      <c r="L145" s="9">
        <f>IF(OR($E145="",$F145=""),"",IF($F145&gt;$E145,$F145-$E145,""))</f>
        <v/>
      </c>
      <c r="M145" s="33">
        <f>IF(OR($A145="",$L145="",$G145="",$H145=""),"",IFERROR($L145*($G145*$H145+IF($I145="",0,$I145)),""))</f>
        <v/>
      </c>
      <c r="N145" s="21">
        <f>IF(OR($A145="",$D145="",$E145="",$F145="",$G145="",$K145="",$K145="Cancelled",$K145="Completed"),"",IF($F145&lt;=$E145,"CHECK DATES",IFERROR(IF(MAX(INDEX(Availability!$B$5:$D$124,MATCH(MAX($E145,Assumptions!$B$4),Availability!$A$5:$A$124,0),MATCH($D145,Availability!$B$4:$D$4,0)):INDEX(Availability!$B$5:$D$124,MATCH($F145-1,Availability!$A$5:$A$124,0),MATCH($D145,Availability!$B$4:$D$4,0)))&gt;IFERROR(VLOOKUP($D145,Assumptions!$D$4:$E$6,2,FALSE),0),"CHECK CAPACITY","Within limit"),"CHECK RANGE")))</f>
        <v/>
      </c>
      <c r="O145" s="21">
        <f>IF(OR($A145="",$J145="",$E145="",$F145="",$K145="",$K145="Cancelled",$K145="Completed"),"",IF($F145&lt;=$E145,"CHECK DATES",IF(COUNTIFS($J$6:$J$155,$J145,$E$6:$E$155,"&lt;"&amp;$F145,$F$6:$F$155,"&gt;"&amp;$E145,$K$6:$K$155,"&lt;&gt;Cancelled",$K$6:$K$155,"&lt;&gt;Completed")&gt;1,"CHECK ROOM","No overlap")))</f>
        <v/>
      </c>
      <c r="P145" s="13" t="n"/>
    </row>
    <row r="146">
      <c r="A146" s="12" t="n"/>
      <c r="B146" s="13" t="n"/>
      <c r="C146" s="13" t="n"/>
      <c r="D146" s="14" t="n"/>
      <c r="E146" s="30" t="n"/>
      <c r="F146" s="30" t="n"/>
      <c r="G146" s="16" t="n"/>
      <c r="H146" s="31" t="n"/>
      <c r="I146" s="31" t="n"/>
      <c r="J146" s="14" t="n"/>
      <c r="K146" s="14" t="n"/>
      <c r="L146" s="8">
        <f>IF(OR($E146="",$F146=""),"",IF($F146&gt;$E146,$F146-$E146,""))</f>
        <v/>
      </c>
      <c r="M146" s="32">
        <f>IF(OR($A146="",$L146="",$G146="",$H146=""),"",IFERROR($L146*($G146*$H146+IF($I146="",0,$I146)),""))</f>
        <v/>
      </c>
      <c r="N146" s="19">
        <f>IF(OR($A146="",$D146="",$E146="",$F146="",$G146="",$K146="",$K146="Cancelled",$K146="Completed"),"",IF($F146&lt;=$E146,"CHECK DATES",IFERROR(IF(MAX(INDEX(Availability!$B$5:$D$124,MATCH(MAX($E146,Assumptions!$B$4),Availability!$A$5:$A$124,0),MATCH($D146,Availability!$B$4:$D$4,0)):INDEX(Availability!$B$5:$D$124,MATCH($F146-1,Availability!$A$5:$A$124,0),MATCH($D146,Availability!$B$4:$D$4,0)))&gt;IFERROR(VLOOKUP($D146,Assumptions!$D$4:$E$6,2,FALSE),0),"CHECK CAPACITY","Within limit"),"CHECK RANGE")))</f>
        <v/>
      </c>
      <c r="O146" s="19">
        <f>IF(OR($A146="",$J146="",$E146="",$F146="",$K146="",$K146="Cancelled",$K146="Completed"),"",IF($F146&lt;=$E146,"CHECK DATES",IF(COUNTIFS($J$6:$J$155,$J146,$E$6:$E$155,"&lt;"&amp;$F146,$F$6:$F$155,"&gt;"&amp;$E146,$K$6:$K$155,"&lt;&gt;Cancelled",$K$6:$K$155,"&lt;&gt;Completed")&gt;1,"CHECK ROOM","No overlap")))</f>
        <v/>
      </c>
      <c r="P146" s="13" t="n"/>
    </row>
    <row r="147">
      <c r="A147" s="12" t="n"/>
      <c r="B147" s="13" t="n"/>
      <c r="C147" s="13" t="n"/>
      <c r="D147" s="14" t="n"/>
      <c r="E147" s="30" t="n"/>
      <c r="F147" s="30" t="n"/>
      <c r="G147" s="16" t="n"/>
      <c r="H147" s="31" t="n"/>
      <c r="I147" s="31" t="n"/>
      <c r="J147" s="14" t="n"/>
      <c r="K147" s="14" t="n"/>
      <c r="L147" s="9">
        <f>IF(OR($E147="",$F147=""),"",IF($F147&gt;$E147,$F147-$E147,""))</f>
        <v/>
      </c>
      <c r="M147" s="33">
        <f>IF(OR($A147="",$L147="",$G147="",$H147=""),"",IFERROR($L147*($G147*$H147+IF($I147="",0,$I147)),""))</f>
        <v/>
      </c>
      <c r="N147" s="21">
        <f>IF(OR($A147="",$D147="",$E147="",$F147="",$G147="",$K147="",$K147="Cancelled",$K147="Completed"),"",IF($F147&lt;=$E147,"CHECK DATES",IFERROR(IF(MAX(INDEX(Availability!$B$5:$D$124,MATCH(MAX($E147,Assumptions!$B$4),Availability!$A$5:$A$124,0),MATCH($D147,Availability!$B$4:$D$4,0)):INDEX(Availability!$B$5:$D$124,MATCH($F147-1,Availability!$A$5:$A$124,0),MATCH($D147,Availability!$B$4:$D$4,0)))&gt;IFERROR(VLOOKUP($D147,Assumptions!$D$4:$E$6,2,FALSE),0),"CHECK CAPACITY","Within limit"),"CHECK RANGE")))</f>
        <v/>
      </c>
      <c r="O147" s="21">
        <f>IF(OR($A147="",$J147="",$E147="",$F147="",$K147="",$K147="Cancelled",$K147="Completed"),"",IF($F147&lt;=$E147,"CHECK DATES",IF(COUNTIFS($J$6:$J$155,$J147,$E$6:$E$155,"&lt;"&amp;$F147,$F$6:$F$155,"&gt;"&amp;$E147,$K$6:$K$155,"&lt;&gt;Cancelled",$K$6:$K$155,"&lt;&gt;Completed")&gt;1,"CHECK ROOM","No overlap")))</f>
        <v/>
      </c>
      <c r="P147" s="13" t="n"/>
    </row>
    <row r="148">
      <c r="A148" s="12" t="n"/>
      <c r="B148" s="13" t="n"/>
      <c r="C148" s="13" t="n"/>
      <c r="D148" s="14" t="n"/>
      <c r="E148" s="30" t="n"/>
      <c r="F148" s="30" t="n"/>
      <c r="G148" s="16" t="n"/>
      <c r="H148" s="31" t="n"/>
      <c r="I148" s="31" t="n"/>
      <c r="J148" s="14" t="n"/>
      <c r="K148" s="14" t="n"/>
      <c r="L148" s="8">
        <f>IF(OR($E148="",$F148=""),"",IF($F148&gt;$E148,$F148-$E148,""))</f>
        <v/>
      </c>
      <c r="M148" s="32">
        <f>IF(OR($A148="",$L148="",$G148="",$H148=""),"",IFERROR($L148*($G148*$H148+IF($I148="",0,$I148)),""))</f>
        <v/>
      </c>
      <c r="N148" s="19">
        <f>IF(OR($A148="",$D148="",$E148="",$F148="",$G148="",$K148="",$K148="Cancelled",$K148="Completed"),"",IF($F148&lt;=$E148,"CHECK DATES",IFERROR(IF(MAX(INDEX(Availability!$B$5:$D$124,MATCH(MAX($E148,Assumptions!$B$4),Availability!$A$5:$A$124,0),MATCH($D148,Availability!$B$4:$D$4,0)):INDEX(Availability!$B$5:$D$124,MATCH($F148-1,Availability!$A$5:$A$124,0),MATCH($D148,Availability!$B$4:$D$4,0)))&gt;IFERROR(VLOOKUP($D148,Assumptions!$D$4:$E$6,2,FALSE),0),"CHECK CAPACITY","Within limit"),"CHECK RANGE")))</f>
        <v/>
      </c>
      <c r="O148" s="19">
        <f>IF(OR($A148="",$J148="",$E148="",$F148="",$K148="",$K148="Cancelled",$K148="Completed"),"",IF($F148&lt;=$E148,"CHECK DATES",IF(COUNTIFS($J$6:$J$155,$J148,$E$6:$E$155,"&lt;"&amp;$F148,$F$6:$F$155,"&gt;"&amp;$E148,$K$6:$K$155,"&lt;&gt;Cancelled",$K$6:$K$155,"&lt;&gt;Completed")&gt;1,"CHECK ROOM","No overlap")))</f>
        <v/>
      </c>
      <c r="P148" s="13" t="n"/>
    </row>
    <row r="149">
      <c r="A149" s="12" t="n"/>
      <c r="B149" s="13" t="n"/>
      <c r="C149" s="13" t="n"/>
      <c r="D149" s="14" t="n"/>
      <c r="E149" s="30" t="n"/>
      <c r="F149" s="30" t="n"/>
      <c r="G149" s="16" t="n"/>
      <c r="H149" s="31" t="n"/>
      <c r="I149" s="31" t="n"/>
      <c r="J149" s="14" t="n"/>
      <c r="K149" s="14" t="n"/>
      <c r="L149" s="9">
        <f>IF(OR($E149="",$F149=""),"",IF($F149&gt;$E149,$F149-$E149,""))</f>
        <v/>
      </c>
      <c r="M149" s="33">
        <f>IF(OR($A149="",$L149="",$G149="",$H149=""),"",IFERROR($L149*($G149*$H149+IF($I149="",0,$I149)),""))</f>
        <v/>
      </c>
      <c r="N149" s="21">
        <f>IF(OR($A149="",$D149="",$E149="",$F149="",$G149="",$K149="",$K149="Cancelled",$K149="Completed"),"",IF($F149&lt;=$E149,"CHECK DATES",IFERROR(IF(MAX(INDEX(Availability!$B$5:$D$124,MATCH(MAX($E149,Assumptions!$B$4),Availability!$A$5:$A$124,0),MATCH($D149,Availability!$B$4:$D$4,0)):INDEX(Availability!$B$5:$D$124,MATCH($F149-1,Availability!$A$5:$A$124,0),MATCH($D149,Availability!$B$4:$D$4,0)))&gt;IFERROR(VLOOKUP($D149,Assumptions!$D$4:$E$6,2,FALSE),0),"CHECK CAPACITY","Within limit"),"CHECK RANGE")))</f>
        <v/>
      </c>
      <c r="O149" s="21">
        <f>IF(OR($A149="",$J149="",$E149="",$F149="",$K149="",$K149="Cancelled",$K149="Completed"),"",IF($F149&lt;=$E149,"CHECK DATES",IF(COUNTIFS($J$6:$J$155,$J149,$E$6:$E$155,"&lt;"&amp;$F149,$F$6:$F$155,"&gt;"&amp;$E149,$K$6:$K$155,"&lt;&gt;Cancelled",$K$6:$K$155,"&lt;&gt;Completed")&gt;1,"CHECK ROOM","No overlap")))</f>
        <v/>
      </c>
      <c r="P149" s="13" t="n"/>
    </row>
    <row r="150">
      <c r="A150" s="12" t="n"/>
      <c r="B150" s="13" t="n"/>
      <c r="C150" s="13" t="n"/>
      <c r="D150" s="14" t="n"/>
      <c r="E150" s="30" t="n"/>
      <c r="F150" s="30" t="n"/>
      <c r="G150" s="16" t="n"/>
      <c r="H150" s="31" t="n"/>
      <c r="I150" s="31" t="n"/>
      <c r="J150" s="14" t="n"/>
      <c r="K150" s="14" t="n"/>
      <c r="L150" s="8">
        <f>IF(OR($E150="",$F150=""),"",IF($F150&gt;$E150,$F150-$E150,""))</f>
        <v/>
      </c>
      <c r="M150" s="32">
        <f>IF(OR($A150="",$L150="",$G150="",$H150=""),"",IFERROR($L150*($G150*$H150+IF($I150="",0,$I150)),""))</f>
        <v/>
      </c>
      <c r="N150" s="19">
        <f>IF(OR($A150="",$D150="",$E150="",$F150="",$G150="",$K150="",$K150="Cancelled",$K150="Completed"),"",IF($F150&lt;=$E150,"CHECK DATES",IFERROR(IF(MAX(INDEX(Availability!$B$5:$D$124,MATCH(MAX($E150,Assumptions!$B$4),Availability!$A$5:$A$124,0),MATCH($D150,Availability!$B$4:$D$4,0)):INDEX(Availability!$B$5:$D$124,MATCH($F150-1,Availability!$A$5:$A$124,0),MATCH($D150,Availability!$B$4:$D$4,0)))&gt;IFERROR(VLOOKUP($D150,Assumptions!$D$4:$E$6,2,FALSE),0),"CHECK CAPACITY","Within limit"),"CHECK RANGE")))</f>
        <v/>
      </c>
      <c r="O150" s="19">
        <f>IF(OR($A150="",$J150="",$E150="",$F150="",$K150="",$K150="Cancelled",$K150="Completed"),"",IF($F150&lt;=$E150,"CHECK DATES",IF(COUNTIFS($J$6:$J$155,$J150,$E$6:$E$155,"&lt;"&amp;$F150,$F$6:$F$155,"&gt;"&amp;$E150,$K$6:$K$155,"&lt;&gt;Cancelled",$K$6:$K$155,"&lt;&gt;Completed")&gt;1,"CHECK ROOM","No overlap")))</f>
        <v/>
      </c>
      <c r="P150" s="13" t="n"/>
    </row>
    <row r="151">
      <c r="A151" s="12" t="n"/>
      <c r="B151" s="13" t="n"/>
      <c r="C151" s="13" t="n"/>
      <c r="D151" s="14" t="n"/>
      <c r="E151" s="30" t="n"/>
      <c r="F151" s="30" t="n"/>
      <c r="G151" s="16" t="n"/>
      <c r="H151" s="31" t="n"/>
      <c r="I151" s="31" t="n"/>
      <c r="J151" s="14" t="n"/>
      <c r="K151" s="14" t="n"/>
      <c r="L151" s="9">
        <f>IF(OR($E151="",$F151=""),"",IF($F151&gt;$E151,$F151-$E151,""))</f>
        <v/>
      </c>
      <c r="M151" s="33">
        <f>IF(OR($A151="",$L151="",$G151="",$H151=""),"",IFERROR($L151*($G151*$H151+IF($I151="",0,$I151)),""))</f>
        <v/>
      </c>
      <c r="N151" s="21">
        <f>IF(OR($A151="",$D151="",$E151="",$F151="",$G151="",$K151="",$K151="Cancelled",$K151="Completed"),"",IF($F151&lt;=$E151,"CHECK DATES",IFERROR(IF(MAX(INDEX(Availability!$B$5:$D$124,MATCH(MAX($E151,Assumptions!$B$4),Availability!$A$5:$A$124,0),MATCH($D151,Availability!$B$4:$D$4,0)):INDEX(Availability!$B$5:$D$124,MATCH($F151-1,Availability!$A$5:$A$124,0),MATCH($D151,Availability!$B$4:$D$4,0)))&gt;IFERROR(VLOOKUP($D151,Assumptions!$D$4:$E$6,2,FALSE),0),"CHECK CAPACITY","Within limit"),"CHECK RANGE")))</f>
        <v/>
      </c>
      <c r="O151" s="21">
        <f>IF(OR($A151="",$J151="",$E151="",$F151="",$K151="",$K151="Cancelled",$K151="Completed"),"",IF($F151&lt;=$E151,"CHECK DATES",IF(COUNTIFS($J$6:$J$155,$J151,$E$6:$E$155,"&lt;"&amp;$F151,$F$6:$F$155,"&gt;"&amp;$E151,$K$6:$K$155,"&lt;&gt;Cancelled",$K$6:$K$155,"&lt;&gt;Completed")&gt;1,"CHECK ROOM","No overlap")))</f>
        <v/>
      </c>
      <c r="P151" s="13" t="n"/>
    </row>
    <row r="152">
      <c r="A152" s="12" t="n"/>
      <c r="B152" s="13" t="n"/>
      <c r="C152" s="13" t="n"/>
      <c r="D152" s="14" t="n"/>
      <c r="E152" s="30" t="n"/>
      <c r="F152" s="30" t="n"/>
      <c r="G152" s="16" t="n"/>
      <c r="H152" s="31" t="n"/>
      <c r="I152" s="31" t="n"/>
      <c r="J152" s="14" t="n"/>
      <c r="K152" s="14" t="n"/>
      <c r="L152" s="8">
        <f>IF(OR($E152="",$F152=""),"",IF($F152&gt;$E152,$F152-$E152,""))</f>
        <v/>
      </c>
      <c r="M152" s="32">
        <f>IF(OR($A152="",$L152="",$G152="",$H152=""),"",IFERROR($L152*($G152*$H152+IF($I152="",0,$I152)),""))</f>
        <v/>
      </c>
      <c r="N152" s="19">
        <f>IF(OR($A152="",$D152="",$E152="",$F152="",$G152="",$K152="",$K152="Cancelled",$K152="Completed"),"",IF($F152&lt;=$E152,"CHECK DATES",IFERROR(IF(MAX(INDEX(Availability!$B$5:$D$124,MATCH(MAX($E152,Assumptions!$B$4),Availability!$A$5:$A$124,0),MATCH($D152,Availability!$B$4:$D$4,0)):INDEX(Availability!$B$5:$D$124,MATCH($F152-1,Availability!$A$5:$A$124,0),MATCH($D152,Availability!$B$4:$D$4,0)))&gt;IFERROR(VLOOKUP($D152,Assumptions!$D$4:$E$6,2,FALSE),0),"CHECK CAPACITY","Within limit"),"CHECK RANGE")))</f>
        <v/>
      </c>
      <c r="O152" s="19">
        <f>IF(OR($A152="",$J152="",$E152="",$F152="",$K152="",$K152="Cancelled",$K152="Completed"),"",IF($F152&lt;=$E152,"CHECK DATES",IF(COUNTIFS($J$6:$J$155,$J152,$E$6:$E$155,"&lt;"&amp;$F152,$F$6:$F$155,"&gt;"&amp;$E152,$K$6:$K$155,"&lt;&gt;Cancelled",$K$6:$K$155,"&lt;&gt;Completed")&gt;1,"CHECK ROOM","No overlap")))</f>
        <v/>
      </c>
      <c r="P152" s="13" t="n"/>
    </row>
    <row r="153">
      <c r="A153" s="12" t="n"/>
      <c r="B153" s="13" t="n"/>
      <c r="C153" s="13" t="n"/>
      <c r="D153" s="14" t="n"/>
      <c r="E153" s="30" t="n"/>
      <c r="F153" s="30" t="n"/>
      <c r="G153" s="16" t="n"/>
      <c r="H153" s="31" t="n"/>
      <c r="I153" s="31" t="n"/>
      <c r="J153" s="14" t="n"/>
      <c r="K153" s="14" t="n"/>
      <c r="L153" s="9">
        <f>IF(OR($E153="",$F153=""),"",IF($F153&gt;$E153,$F153-$E153,""))</f>
        <v/>
      </c>
      <c r="M153" s="33">
        <f>IF(OR($A153="",$L153="",$G153="",$H153=""),"",IFERROR($L153*($G153*$H153+IF($I153="",0,$I153)),""))</f>
        <v/>
      </c>
      <c r="N153" s="21">
        <f>IF(OR($A153="",$D153="",$E153="",$F153="",$G153="",$K153="",$K153="Cancelled",$K153="Completed"),"",IF($F153&lt;=$E153,"CHECK DATES",IFERROR(IF(MAX(INDEX(Availability!$B$5:$D$124,MATCH(MAX($E153,Assumptions!$B$4),Availability!$A$5:$A$124,0),MATCH($D153,Availability!$B$4:$D$4,0)):INDEX(Availability!$B$5:$D$124,MATCH($F153-1,Availability!$A$5:$A$124,0),MATCH($D153,Availability!$B$4:$D$4,0)))&gt;IFERROR(VLOOKUP($D153,Assumptions!$D$4:$E$6,2,FALSE),0),"CHECK CAPACITY","Within limit"),"CHECK RANGE")))</f>
        <v/>
      </c>
      <c r="O153" s="21">
        <f>IF(OR($A153="",$J153="",$E153="",$F153="",$K153="",$K153="Cancelled",$K153="Completed"),"",IF($F153&lt;=$E153,"CHECK DATES",IF(COUNTIFS($J$6:$J$155,$J153,$E$6:$E$155,"&lt;"&amp;$F153,$F$6:$F$155,"&gt;"&amp;$E153,$K$6:$K$155,"&lt;&gt;Cancelled",$K$6:$K$155,"&lt;&gt;Completed")&gt;1,"CHECK ROOM","No overlap")))</f>
        <v/>
      </c>
      <c r="P153" s="13" t="n"/>
    </row>
    <row r="154">
      <c r="A154" s="12" t="n"/>
      <c r="B154" s="13" t="n"/>
      <c r="C154" s="13" t="n"/>
      <c r="D154" s="14" t="n"/>
      <c r="E154" s="30" t="n"/>
      <c r="F154" s="30" t="n"/>
      <c r="G154" s="16" t="n"/>
      <c r="H154" s="31" t="n"/>
      <c r="I154" s="31" t="n"/>
      <c r="J154" s="14" t="n"/>
      <c r="K154" s="14" t="n"/>
      <c r="L154" s="8">
        <f>IF(OR($E154="",$F154=""),"",IF($F154&gt;$E154,$F154-$E154,""))</f>
        <v/>
      </c>
      <c r="M154" s="32">
        <f>IF(OR($A154="",$L154="",$G154="",$H154=""),"",IFERROR($L154*($G154*$H154+IF($I154="",0,$I154)),""))</f>
        <v/>
      </c>
      <c r="N154" s="19">
        <f>IF(OR($A154="",$D154="",$E154="",$F154="",$G154="",$K154="",$K154="Cancelled",$K154="Completed"),"",IF($F154&lt;=$E154,"CHECK DATES",IFERROR(IF(MAX(INDEX(Availability!$B$5:$D$124,MATCH(MAX($E154,Assumptions!$B$4),Availability!$A$5:$A$124,0),MATCH($D154,Availability!$B$4:$D$4,0)):INDEX(Availability!$B$5:$D$124,MATCH($F154-1,Availability!$A$5:$A$124,0),MATCH($D154,Availability!$B$4:$D$4,0)))&gt;IFERROR(VLOOKUP($D154,Assumptions!$D$4:$E$6,2,FALSE),0),"CHECK CAPACITY","Within limit"),"CHECK RANGE")))</f>
        <v/>
      </c>
      <c r="O154" s="19">
        <f>IF(OR($A154="",$J154="",$E154="",$F154="",$K154="",$K154="Cancelled",$K154="Completed"),"",IF($F154&lt;=$E154,"CHECK DATES",IF(COUNTIFS($J$6:$J$155,$J154,$E$6:$E$155,"&lt;"&amp;$F154,$F$6:$F$155,"&gt;"&amp;$E154,$K$6:$K$155,"&lt;&gt;Cancelled",$K$6:$K$155,"&lt;&gt;Completed")&gt;1,"CHECK ROOM","No overlap")))</f>
        <v/>
      </c>
      <c r="P154" s="13" t="n"/>
    </row>
    <row r="155">
      <c r="A155" s="12" t="n"/>
      <c r="B155" s="13" t="n"/>
      <c r="C155" s="13" t="n"/>
      <c r="D155" s="14" t="n"/>
      <c r="E155" s="30" t="n"/>
      <c r="F155" s="30" t="n"/>
      <c r="G155" s="16" t="n"/>
      <c r="H155" s="31" t="n"/>
      <c r="I155" s="31" t="n"/>
      <c r="J155" s="14" t="n"/>
      <c r="K155" s="14" t="n"/>
      <c r="L155" s="9">
        <f>IF(OR($E155="",$F155=""),"",IF($F155&gt;$E155,$F155-$E155,""))</f>
        <v/>
      </c>
      <c r="M155" s="33">
        <f>IF(OR($A155="",$L155="",$G155="",$H155=""),"",IFERROR($L155*($G155*$H155+IF($I155="",0,$I155)),""))</f>
        <v/>
      </c>
      <c r="N155" s="21">
        <f>IF(OR($A155="",$D155="",$E155="",$F155="",$G155="",$K155="",$K155="Cancelled",$K155="Completed"),"",IF($F155&lt;=$E155,"CHECK DATES",IFERROR(IF(MAX(INDEX(Availability!$B$5:$D$124,MATCH(MAX($E155,Assumptions!$B$4),Availability!$A$5:$A$124,0),MATCH($D155,Availability!$B$4:$D$4,0)):INDEX(Availability!$B$5:$D$124,MATCH($F155-1,Availability!$A$5:$A$124,0),MATCH($D155,Availability!$B$4:$D$4,0)))&gt;IFERROR(VLOOKUP($D155,Assumptions!$D$4:$E$6,2,FALSE),0),"CHECK CAPACITY","Within limit"),"CHECK RANGE")))</f>
        <v/>
      </c>
      <c r="O155" s="21">
        <f>IF(OR($A155="",$J155="",$E155="",$F155="",$K155="",$K155="Cancelled",$K155="Completed"),"",IF($F155&lt;=$E155,"CHECK DATES",IF(COUNTIFS($J$6:$J$155,$J155,$E$6:$E$155,"&lt;"&amp;$F155,$F$6:$F$155,"&gt;"&amp;$E155,$K$6:$K$155,"&lt;&gt;Cancelled",$K$6:$K$155,"&lt;&gt;Completed")&gt;1,"CHECK ROOM","No overlap")))</f>
        <v/>
      </c>
      <c r="P155" s="13" t="n"/>
    </row>
  </sheetData>
  <autoFilter ref="A5:P155"/>
  <mergeCells count="1">
    <mergeCell ref="A1:P1"/>
  </mergeCells>
  <conditionalFormatting sqref="A6:A155">
    <cfRule type="expression" priority="1" dxfId="0">
      <formula>=AND($A6&lt;&gt;"",COUNTIF($A$6:$A$155,$A6)&gt;1)</formula>
    </cfRule>
  </conditionalFormatting>
  <conditionalFormatting sqref="E6:F155">
    <cfRule type="expression" priority="2" dxfId="0">
      <formula>=AND($E6&lt;&gt;"",$F6&lt;&gt;"",$F6&lt;=$E6)</formula>
    </cfRule>
  </conditionalFormatting>
  <conditionalFormatting sqref="N6:N155">
    <cfRule type="expression" priority="3" dxfId="0">
      <formula>=LEFT($N6,5)="CHECK"</formula>
    </cfRule>
    <cfRule type="expression" priority="5" dxfId="1">
      <formula>=$N6="Within limit"</formula>
    </cfRule>
  </conditionalFormatting>
  <conditionalFormatting sqref="O6:O155">
    <cfRule type="expression" priority="4" dxfId="0">
      <formula>=LEFT($O6,5)="CHECK"</formula>
    </cfRule>
    <cfRule type="expression" priority="6" dxfId="1">
      <formula>=$O6="No overlap"</formula>
    </cfRule>
  </conditionalFormatting>
  <dataValidations count="6">
    <dataValidation sqref="D6:D155" showDropDown="0" showInputMessage="1" showErrorMessage="1" allowBlank="0" errorTitle="Room type not accepted" error="Choose a room type from the list." promptTitle="Room type" prompt="Choose an editable room type from the Assumptions sheet." type="list">
      <formula1>=INDIRECT("Assumptions!$D$4:$D$6")</formula1>
    </dataValidation>
    <dataValidation sqref="E6:F155" showDropDown="0" showInputMessage="1" showErrorMessage="1" allowBlank="0" errorTitle="Date not accepted" error="Enter a date within the allowed planning range." promptTitle="Reservation date" prompt="Enter a date inside the planning window or recent history." type="date" operator="between">
      <formula1>=INDIRECT("Assumptions!$B$4")-365</formula1>
      <formula2>=INDIRECT("Assumptions!$B$4")+INDIRECT("Assumptions!$B$5")</formula2>
    </dataValidation>
    <dataValidation sqref="G6:G155" showDropDown="0" showInputMessage="1" showErrorMessage="1" allowBlank="0" errorTitle="Room quantity not accepted" error="Enter a whole number within the editable room limit." promptTitle="Rooms needed" prompt="Enter the number of rooms reserved." type="whole" operator="between">
      <formula1>1</formula1>
      <formula2>=INDIRECT("Assumptions!$B$6")</formula2>
    </dataValidation>
    <dataValidation sqref="H6:H155" showDropDown="0" showInputMessage="1" showErrorMessage="1" allowBlank="0" errorTitle="Rate not accepted" error="Enter a nonnegative amount within the editable rate limit." promptTitle="Nightly rate" prompt="Enter the nightly room rate for this reservation." type="decimal" operator="between">
      <formula1>0</formula1>
      <formula2>=INDIRECT("Assumptions!$B$7")</formula2>
    </dataValidation>
    <dataValidation sqref="I6:I155" showDropDown="0" showInputMessage="1" showErrorMessage="1" allowBlank="0" errorTitle="Amount not accepted" error="Enter a nonnegative amount within the editable add-on limit." promptTitle="Daily add-ons" prompt="Enter the total daily add-on amount for the reservation." type="decimal" operator="between">
      <formula1>0</formula1>
      <formula2>=INDIRECT("Assumptions!$B$8")</formula2>
    </dataValidation>
    <dataValidation sqref="K6:K155" showDropDown="0" showInputMessage="1" showErrorMessage="1" allowBlank="0" errorTitle="Status not accepted" error="Choose a reservation status from the list." promptTitle="Reservation status" prompt="Choose a status from the editable Assumptions list." type="list">
      <formula1>=INDIRECT("Assumptions!$H$4:$H$8")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  <col width="13" customWidth="1" min="7" max="7"/>
    <col width="18" customWidth="1" min="8" max="8"/>
  </cols>
  <sheetData>
    <row r="1" ht="27" customHeight="1">
      <c r="A1" s="1" t="inlineStr">
        <is>
          <t>Daily Room Availability</t>
        </is>
      </c>
      <c r="B1" s="25" t="n"/>
      <c r="C1" s="25" t="n"/>
      <c r="D1" s="25" t="n"/>
      <c r="E1" s="25" t="n"/>
      <c r="F1" s="25" t="n"/>
      <c r="G1" s="25" t="n"/>
      <c r="H1" s="26" t="n"/>
    </row>
    <row r="2" ht="30" customHeight="1">
      <c r="A2" s="3" t="inlineStr">
        <is>
          <t>Daily room use is calculated from active reservations; negative open rooms require staff review.</t>
        </is>
      </c>
    </row>
    <row r="3">
      <c r="A3" s="4" t="inlineStr">
        <is>
          <t>Capacity</t>
        </is>
      </c>
      <c r="B3" s="4">
        <f>IFERROR(VLOOKUP(B4,Assumptions!$D$4:$F$6,2,FALSE),"")</f>
        <v/>
      </c>
      <c r="C3" s="4">
        <f>IFERROR(VLOOKUP(C4,Assumptions!$D$4:$F$6,2,FALSE),"")</f>
        <v/>
      </c>
      <c r="D3" s="4">
        <f>IFERROR(VLOOKUP(D4,Assumptions!$D$4:$F$6,2,FALSE),"")</f>
        <v/>
      </c>
      <c r="E3" s="4">
        <f>SUM(B3:D3)</f>
        <v/>
      </c>
      <c r="F3" s="4">
        <f>E3</f>
        <v/>
      </c>
      <c r="G3" s="4" t="inlineStr">
        <is>
          <t>Open</t>
        </is>
      </c>
      <c r="H3" s="4" t="inlineStr">
        <is>
          <t>Review</t>
        </is>
      </c>
    </row>
    <row r="4" ht="30" customHeight="1">
      <c r="A4" s="11" t="inlineStr">
        <is>
          <t>Date</t>
        </is>
      </c>
      <c r="B4" s="11">
        <f>Assumptions!D4</f>
        <v/>
      </c>
      <c r="C4" s="11">
        <f>Assumptions!D5</f>
        <v/>
      </c>
      <c r="D4" s="11">
        <f>Assumptions!D6</f>
        <v/>
      </c>
      <c r="E4" s="11" t="inlineStr">
        <is>
          <t>Total Booked</t>
        </is>
      </c>
      <c r="F4" s="11" t="inlineStr">
        <is>
          <t>Total Capacity</t>
        </is>
      </c>
      <c r="G4" s="11" t="inlineStr">
        <is>
          <t>Open Rooms</t>
        </is>
      </c>
      <c r="H4" s="11" t="inlineStr">
        <is>
          <t>Daily Status</t>
        </is>
      </c>
    </row>
    <row r="5">
      <c r="A5" s="27">
        <f>IF(ROW()-4&lt;=Assumptions!$B$5,Assumptions!$B$4+ROW()-5,"")</f>
        <v/>
      </c>
      <c r="B5" s="9">
        <f>IF(OR($A5="",B$4=""),"",SUM(SUMIFS(Reservations!$G$6:$G$155,Reservations!$D$6:$D$155,B$4,Reservations!$E$6:$E$155,"&lt;="&amp;$A5,Reservations!$F$6:$F$155,"&gt;"&amp;$A5,Reservations!$K$6:$K$155,"Confirmed"),SUMIFS(Reservations!$G$6:$G$155,Reservations!$D$6:$D$155,B$4,Reservations!$E$6:$E$155,"&lt;="&amp;$A5,Reservations!$F$6:$F$155,"&gt;"&amp;$A5,Reservations!$K$6:$K$155,"Hold"),SUMIFS(Reservations!$G$6:$G$155,Reservations!$D$6:$D$155,B$4,Reservations!$E$6:$E$155,"&lt;="&amp;$A5,Reservations!$F$6:$F$155,"&gt;"&amp;$A5,Reservations!$K$6:$K$155,"Checked In")))</f>
        <v/>
      </c>
      <c r="C5" s="9">
        <f>IF(OR($A5="",C$4=""),"",SUM(SUMIFS(Reservations!$G$6:$G$155,Reservations!$D$6:$D$155,C$4,Reservations!$E$6:$E$155,"&lt;="&amp;$A5,Reservations!$F$6:$F$155,"&gt;"&amp;$A5,Reservations!$K$6:$K$155,"Confirmed"),SUMIFS(Reservations!$G$6:$G$155,Reservations!$D$6:$D$155,C$4,Reservations!$E$6:$E$155,"&lt;="&amp;$A5,Reservations!$F$6:$F$155,"&gt;"&amp;$A5,Reservations!$K$6:$K$155,"Hold"),SUMIFS(Reservations!$G$6:$G$155,Reservations!$D$6:$D$155,C$4,Reservations!$E$6:$E$155,"&lt;="&amp;$A5,Reservations!$F$6:$F$155,"&gt;"&amp;$A5,Reservations!$K$6:$K$155,"Checked In")))</f>
        <v/>
      </c>
      <c r="D5" s="9">
        <f>IF(OR($A5="",D$4=""),"",SUM(SUMIFS(Reservations!$G$6:$G$155,Reservations!$D$6:$D$155,D$4,Reservations!$E$6:$E$155,"&lt;="&amp;$A5,Reservations!$F$6:$F$155,"&gt;"&amp;$A5,Reservations!$K$6:$K$155,"Confirmed"),SUMIFS(Reservations!$G$6:$G$155,Reservations!$D$6:$D$155,D$4,Reservations!$E$6:$E$155,"&lt;="&amp;$A5,Reservations!$F$6:$F$155,"&gt;"&amp;$A5,Reservations!$K$6:$K$155,"Hold"),SUMIFS(Reservations!$G$6:$G$155,Reservations!$D$6:$D$155,D$4,Reservations!$E$6:$E$155,"&lt;="&amp;$A5,Reservations!$F$6:$F$155,"&gt;"&amp;$A5,Reservations!$K$6:$K$155,"Checked In")))</f>
        <v/>
      </c>
      <c r="E5" s="9">
        <f>IF($A5="","",SUM(B5:D5))</f>
        <v/>
      </c>
      <c r="F5" s="9">
        <f>IF($A5="","",$E$3)</f>
        <v/>
      </c>
      <c r="G5" s="9">
        <f>IF($A5="","",F5-E5)</f>
        <v/>
      </c>
      <c r="H5" s="21">
        <f>IF($A5="","",IF(G5&lt;0,"CHECK CAPACITY",IF(G5=0,"Full","Open")))</f>
        <v/>
      </c>
    </row>
    <row r="6">
      <c r="A6" s="28">
        <f>IF(ROW()-4&lt;=Assumptions!$B$5,Assumptions!$B$4+ROW()-5,"")</f>
        <v/>
      </c>
      <c r="B6" s="8">
        <f>IF(OR($A6="",B$4=""),"",SUM(SUMIFS(Reservations!$G$6:$G$155,Reservations!$D$6:$D$155,B$4,Reservations!$E$6:$E$155,"&lt;="&amp;$A6,Reservations!$F$6:$F$155,"&gt;"&amp;$A6,Reservations!$K$6:$K$155,"Confirmed"),SUMIFS(Reservations!$G$6:$G$155,Reservations!$D$6:$D$155,B$4,Reservations!$E$6:$E$155,"&lt;="&amp;$A6,Reservations!$F$6:$F$155,"&gt;"&amp;$A6,Reservations!$K$6:$K$155,"Hold"),SUMIFS(Reservations!$G$6:$G$155,Reservations!$D$6:$D$155,B$4,Reservations!$E$6:$E$155,"&lt;="&amp;$A6,Reservations!$F$6:$F$155,"&gt;"&amp;$A6,Reservations!$K$6:$K$155,"Checked In")))</f>
        <v/>
      </c>
      <c r="C6" s="8">
        <f>IF(OR($A6="",C$4=""),"",SUM(SUMIFS(Reservations!$G$6:$G$155,Reservations!$D$6:$D$155,C$4,Reservations!$E$6:$E$155,"&lt;="&amp;$A6,Reservations!$F$6:$F$155,"&gt;"&amp;$A6,Reservations!$K$6:$K$155,"Confirmed"),SUMIFS(Reservations!$G$6:$G$155,Reservations!$D$6:$D$155,C$4,Reservations!$E$6:$E$155,"&lt;="&amp;$A6,Reservations!$F$6:$F$155,"&gt;"&amp;$A6,Reservations!$K$6:$K$155,"Hold"),SUMIFS(Reservations!$G$6:$G$155,Reservations!$D$6:$D$155,C$4,Reservations!$E$6:$E$155,"&lt;="&amp;$A6,Reservations!$F$6:$F$155,"&gt;"&amp;$A6,Reservations!$K$6:$K$155,"Checked In")))</f>
        <v/>
      </c>
      <c r="D6" s="8">
        <f>IF(OR($A6="",D$4=""),"",SUM(SUMIFS(Reservations!$G$6:$G$155,Reservations!$D$6:$D$155,D$4,Reservations!$E$6:$E$155,"&lt;="&amp;$A6,Reservations!$F$6:$F$155,"&gt;"&amp;$A6,Reservations!$K$6:$K$155,"Confirmed"),SUMIFS(Reservations!$G$6:$G$155,Reservations!$D$6:$D$155,D$4,Reservations!$E$6:$E$155,"&lt;="&amp;$A6,Reservations!$F$6:$F$155,"&gt;"&amp;$A6,Reservations!$K$6:$K$155,"Hold"),SUMIFS(Reservations!$G$6:$G$155,Reservations!$D$6:$D$155,D$4,Reservations!$E$6:$E$155,"&lt;="&amp;$A6,Reservations!$F$6:$F$155,"&gt;"&amp;$A6,Reservations!$K$6:$K$155,"Checked In")))</f>
        <v/>
      </c>
      <c r="E6" s="8">
        <f>IF($A6="","",SUM(B6:D6))</f>
        <v/>
      </c>
      <c r="F6" s="8">
        <f>IF($A6="","",$E$3)</f>
        <v/>
      </c>
      <c r="G6" s="8">
        <f>IF($A6="","",F6-E6)</f>
        <v/>
      </c>
      <c r="H6" s="19">
        <f>IF($A6="","",IF(G6&lt;0,"CHECK CAPACITY",IF(G6=0,"Full","Open")))</f>
        <v/>
      </c>
    </row>
    <row r="7">
      <c r="A7" s="27">
        <f>IF(ROW()-4&lt;=Assumptions!$B$5,Assumptions!$B$4+ROW()-5,"")</f>
        <v/>
      </c>
      <c r="B7" s="9">
        <f>IF(OR($A7="",B$4=""),"",SUM(SUMIFS(Reservations!$G$6:$G$155,Reservations!$D$6:$D$155,B$4,Reservations!$E$6:$E$155,"&lt;="&amp;$A7,Reservations!$F$6:$F$155,"&gt;"&amp;$A7,Reservations!$K$6:$K$155,"Confirmed"),SUMIFS(Reservations!$G$6:$G$155,Reservations!$D$6:$D$155,B$4,Reservations!$E$6:$E$155,"&lt;="&amp;$A7,Reservations!$F$6:$F$155,"&gt;"&amp;$A7,Reservations!$K$6:$K$155,"Hold"),SUMIFS(Reservations!$G$6:$G$155,Reservations!$D$6:$D$155,B$4,Reservations!$E$6:$E$155,"&lt;="&amp;$A7,Reservations!$F$6:$F$155,"&gt;"&amp;$A7,Reservations!$K$6:$K$155,"Checked In")))</f>
        <v/>
      </c>
      <c r="C7" s="9">
        <f>IF(OR($A7="",C$4=""),"",SUM(SUMIFS(Reservations!$G$6:$G$155,Reservations!$D$6:$D$155,C$4,Reservations!$E$6:$E$155,"&lt;="&amp;$A7,Reservations!$F$6:$F$155,"&gt;"&amp;$A7,Reservations!$K$6:$K$155,"Confirmed"),SUMIFS(Reservations!$G$6:$G$155,Reservations!$D$6:$D$155,C$4,Reservations!$E$6:$E$155,"&lt;="&amp;$A7,Reservations!$F$6:$F$155,"&gt;"&amp;$A7,Reservations!$K$6:$K$155,"Hold"),SUMIFS(Reservations!$G$6:$G$155,Reservations!$D$6:$D$155,C$4,Reservations!$E$6:$E$155,"&lt;="&amp;$A7,Reservations!$F$6:$F$155,"&gt;"&amp;$A7,Reservations!$K$6:$K$155,"Checked In")))</f>
        <v/>
      </c>
      <c r="D7" s="9">
        <f>IF(OR($A7="",D$4=""),"",SUM(SUMIFS(Reservations!$G$6:$G$155,Reservations!$D$6:$D$155,D$4,Reservations!$E$6:$E$155,"&lt;="&amp;$A7,Reservations!$F$6:$F$155,"&gt;"&amp;$A7,Reservations!$K$6:$K$155,"Confirmed"),SUMIFS(Reservations!$G$6:$G$155,Reservations!$D$6:$D$155,D$4,Reservations!$E$6:$E$155,"&lt;="&amp;$A7,Reservations!$F$6:$F$155,"&gt;"&amp;$A7,Reservations!$K$6:$K$155,"Hold"),SUMIFS(Reservations!$G$6:$G$155,Reservations!$D$6:$D$155,D$4,Reservations!$E$6:$E$155,"&lt;="&amp;$A7,Reservations!$F$6:$F$155,"&gt;"&amp;$A7,Reservations!$K$6:$K$155,"Checked In")))</f>
        <v/>
      </c>
      <c r="E7" s="9">
        <f>IF($A7="","",SUM(B7:D7))</f>
        <v/>
      </c>
      <c r="F7" s="9">
        <f>IF($A7="","",$E$3)</f>
        <v/>
      </c>
      <c r="G7" s="9">
        <f>IF($A7="","",F7-E7)</f>
        <v/>
      </c>
      <c r="H7" s="21">
        <f>IF($A7="","",IF(G7&lt;0,"CHECK CAPACITY",IF(G7=0,"Full","Open")))</f>
        <v/>
      </c>
    </row>
    <row r="8">
      <c r="A8" s="28">
        <f>IF(ROW()-4&lt;=Assumptions!$B$5,Assumptions!$B$4+ROW()-5,"")</f>
        <v/>
      </c>
      <c r="B8" s="8">
        <f>IF(OR($A8="",B$4=""),"",SUM(SUMIFS(Reservations!$G$6:$G$155,Reservations!$D$6:$D$155,B$4,Reservations!$E$6:$E$155,"&lt;="&amp;$A8,Reservations!$F$6:$F$155,"&gt;"&amp;$A8,Reservations!$K$6:$K$155,"Confirmed"),SUMIFS(Reservations!$G$6:$G$155,Reservations!$D$6:$D$155,B$4,Reservations!$E$6:$E$155,"&lt;="&amp;$A8,Reservations!$F$6:$F$155,"&gt;"&amp;$A8,Reservations!$K$6:$K$155,"Hold"),SUMIFS(Reservations!$G$6:$G$155,Reservations!$D$6:$D$155,B$4,Reservations!$E$6:$E$155,"&lt;="&amp;$A8,Reservations!$F$6:$F$155,"&gt;"&amp;$A8,Reservations!$K$6:$K$155,"Checked In")))</f>
        <v/>
      </c>
      <c r="C8" s="8">
        <f>IF(OR($A8="",C$4=""),"",SUM(SUMIFS(Reservations!$G$6:$G$155,Reservations!$D$6:$D$155,C$4,Reservations!$E$6:$E$155,"&lt;="&amp;$A8,Reservations!$F$6:$F$155,"&gt;"&amp;$A8,Reservations!$K$6:$K$155,"Confirmed"),SUMIFS(Reservations!$G$6:$G$155,Reservations!$D$6:$D$155,C$4,Reservations!$E$6:$E$155,"&lt;="&amp;$A8,Reservations!$F$6:$F$155,"&gt;"&amp;$A8,Reservations!$K$6:$K$155,"Hold"),SUMIFS(Reservations!$G$6:$G$155,Reservations!$D$6:$D$155,C$4,Reservations!$E$6:$E$155,"&lt;="&amp;$A8,Reservations!$F$6:$F$155,"&gt;"&amp;$A8,Reservations!$K$6:$K$155,"Checked In")))</f>
        <v/>
      </c>
      <c r="D8" s="8">
        <f>IF(OR($A8="",D$4=""),"",SUM(SUMIFS(Reservations!$G$6:$G$155,Reservations!$D$6:$D$155,D$4,Reservations!$E$6:$E$155,"&lt;="&amp;$A8,Reservations!$F$6:$F$155,"&gt;"&amp;$A8,Reservations!$K$6:$K$155,"Confirmed"),SUMIFS(Reservations!$G$6:$G$155,Reservations!$D$6:$D$155,D$4,Reservations!$E$6:$E$155,"&lt;="&amp;$A8,Reservations!$F$6:$F$155,"&gt;"&amp;$A8,Reservations!$K$6:$K$155,"Hold"),SUMIFS(Reservations!$G$6:$G$155,Reservations!$D$6:$D$155,D$4,Reservations!$E$6:$E$155,"&lt;="&amp;$A8,Reservations!$F$6:$F$155,"&gt;"&amp;$A8,Reservations!$K$6:$K$155,"Checked In")))</f>
        <v/>
      </c>
      <c r="E8" s="8">
        <f>IF($A8="","",SUM(B8:D8))</f>
        <v/>
      </c>
      <c r="F8" s="8">
        <f>IF($A8="","",$E$3)</f>
        <v/>
      </c>
      <c r="G8" s="8">
        <f>IF($A8="","",F8-E8)</f>
        <v/>
      </c>
      <c r="H8" s="19">
        <f>IF($A8="","",IF(G8&lt;0,"CHECK CAPACITY",IF(G8=0,"Full","Open")))</f>
        <v/>
      </c>
    </row>
    <row r="9">
      <c r="A9" s="27">
        <f>IF(ROW()-4&lt;=Assumptions!$B$5,Assumptions!$B$4+ROW()-5,"")</f>
        <v/>
      </c>
      <c r="B9" s="9">
        <f>IF(OR($A9="",B$4=""),"",SUM(SUMIFS(Reservations!$G$6:$G$155,Reservations!$D$6:$D$155,B$4,Reservations!$E$6:$E$155,"&lt;="&amp;$A9,Reservations!$F$6:$F$155,"&gt;"&amp;$A9,Reservations!$K$6:$K$155,"Confirmed"),SUMIFS(Reservations!$G$6:$G$155,Reservations!$D$6:$D$155,B$4,Reservations!$E$6:$E$155,"&lt;="&amp;$A9,Reservations!$F$6:$F$155,"&gt;"&amp;$A9,Reservations!$K$6:$K$155,"Hold"),SUMIFS(Reservations!$G$6:$G$155,Reservations!$D$6:$D$155,B$4,Reservations!$E$6:$E$155,"&lt;="&amp;$A9,Reservations!$F$6:$F$155,"&gt;"&amp;$A9,Reservations!$K$6:$K$155,"Checked In")))</f>
        <v/>
      </c>
      <c r="C9" s="9">
        <f>IF(OR($A9="",C$4=""),"",SUM(SUMIFS(Reservations!$G$6:$G$155,Reservations!$D$6:$D$155,C$4,Reservations!$E$6:$E$155,"&lt;="&amp;$A9,Reservations!$F$6:$F$155,"&gt;"&amp;$A9,Reservations!$K$6:$K$155,"Confirmed"),SUMIFS(Reservations!$G$6:$G$155,Reservations!$D$6:$D$155,C$4,Reservations!$E$6:$E$155,"&lt;="&amp;$A9,Reservations!$F$6:$F$155,"&gt;"&amp;$A9,Reservations!$K$6:$K$155,"Hold"),SUMIFS(Reservations!$G$6:$G$155,Reservations!$D$6:$D$155,C$4,Reservations!$E$6:$E$155,"&lt;="&amp;$A9,Reservations!$F$6:$F$155,"&gt;"&amp;$A9,Reservations!$K$6:$K$155,"Checked In")))</f>
        <v/>
      </c>
      <c r="D9" s="9">
        <f>IF(OR($A9="",D$4=""),"",SUM(SUMIFS(Reservations!$G$6:$G$155,Reservations!$D$6:$D$155,D$4,Reservations!$E$6:$E$155,"&lt;="&amp;$A9,Reservations!$F$6:$F$155,"&gt;"&amp;$A9,Reservations!$K$6:$K$155,"Confirmed"),SUMIFS(Reservations!$G$6:$G$155,Reservations!$D$6:$D$155,D$4,Reservations!$E$6:$E$155,"&lt;="&amp;$A9,Reservations!$F$6:$F$155,"&gt;"&amp;$A9,Reservations!$K$6:$K$155,"Hold"),SUMIFS(Reservations!$G$6:$G$155,Reservations!$D$6:$D$155,D$4,Reservations!$E$6:$E$155,"&lt;="&amp;$A9,Reservations!$F$6:$F$155,"&gt;"&amp;$A9,Reservations!$K$6:$K$155,"Checked In")))</f>
        <v/>
      </c>
      <c r="E9" s="9">
        <f>IF($A9="","",SUM(B9:D9))</f>
        <v/>
      </c>
      <c r="F9" s="9">
        <f>IF($A9="","",$E$3)</f>
        <v/>
      </c>
      <c r="G9" s="9">
        <f>IF($A9="","",F9-E9)</f>
        <v/>
      </c>
      <c r="H9" s="21">
        <f>IF($A9="","",IF(G9&lt;0,"CHECK CAPACITY",IF(G9=0,"Full","Open")))</f>
        <v/>
      </c>
    </row>
    <row r="10">
      <c r="A10" s="28">
        <f>IF(ROW()-4&lt;=Assumptions!$B$5,Assumptions!$B$4+ROW()-5,"")</f>
        <v/>
      </c>
      <c r="B10" s="8">
        <f>IF(OR($A10="",B$4=""),"",SUM(SUMIFS(Reservations!$G$6:$G$155,Reservations!$D$6:$D$155,B$4,Reservations!$E$6:$E$155,"&lt;="&amp;$A10,Reservations!$F$6:$F$155,"&gt;"&amp;$A10,Reservations!$K$6:$K$155,"Confirmed"),SUMIFS(Reservations!$G$6:$G$155,Reservations!$D$6:$D$155,B$4,Reservations!$E$6:$E$155,"&lt;="&amp;$A10,Reservations!$F$6:$F$155,"&gt;"&amp;$A10,Reservations!$K$6:$K$155,"Hold"),SUMIFS(Reservations!$G$6:$G$155,Reservations!$D$6:$D$155,B$4,Reservations!$E$6:$E$155,"&lt;="&amp;$A10,Reservations!$F$6:$F$155,"&gt;"&amp;$A10,Reservations!$K$6:$K$155,"Checked In")))</f>
        <v/>
      </c>
      <c r="C10" s="8">
        <f>IF(OR($A10="",C$4=""),"",SUM(SUMIFS(Reservations!$G$6:$G$155,Reservations!$D$6:$D$155,C$4,Reservations!$E$6:$E$155,"&lt;="&amp;$A10,Reservations!$F$6:$F$155,"&gt;"&amp;$A10,Reservations!$K$6:$K$155,"Confirmed"),SUMIFS(Reservations!$G$6:$G$155,Reservations!$D$6:$D$155,C$4,Reservations!$E$6:$E$155,"&lt;="&amp;$A10,Reservations!$F$6:$F$155,"&gt;"&amp;$A10,Reservations!$K$6:$K$155,"Hold"),SUMIFS(Reservations!$G$6:$G$155,Reservations!$D$6:$D$155,C$4,Reservations!$E$6:$E$155,"&lt;="&amp;$A10,Reservations!$F$6:$F$155,"&gt;"&amp;$A10,Reservations!$K$6:$K$155,"Checked In")))</f>
        <v/>
      </c>
      <c r="D10" s="8">
        <f>IF(OR($A10="",D$4=""),"",SUM(SUMIFS(Reservations!$G$6:$G$155,Reservations!$D$6:$D$155,D$4,Reservations!$E$6:$E$155,"&lt;="&amp;$A10,Reservations!$F$6:$F$155,"&gt;"&amp;$A10,Reservations!$K$6:$K$155,"Confirmed"),SUMIFS(Reservations!$G$6:$G$155,Reservations!$D$6:$D$155,D$4,Reservations!$E$6:$E$155,"&lt;="&amp;$A10,Reservations!$F$6:$F$155,"&gt;"&amp;$A10,Reservations!$K$6:$K$155,"Hold"),SUMIFS(Reservations!$G$6:$G$155,Reservations!$D$6:$D$155,D$4,Reservations!$E$6:$E$155,"&lt;="&amp;$A10,Reservations!$F$6:$F$155,"&gt;"&amp;$A10,Reservations!$K$6:$K$155,"Checked In")))</f>
        <v/>
      </c>
      <c r="E10" s="8">
        <f>IF($A10="","",SUM(B10:D10))</f>
        <v/>
      </c>
      <c r="F10" s="8">
        <f>IF($A10="","",$E$3)</f>
        <v/>
      </c>
      <c r="G10" s="8">
        <f>IF($A10="","",F10-E10)</f>
        <v/>
      </c>
      <c r="H10" s="19">
        <f>IF($A10="","",IF(G10&lt;0,"CHECK CAPACITY",IF(G10=0,"Full","Open")))</f>
        <v/>
      </c>
    </row>
    <row r="11">
      <c r="A11" s="27">
        <f>IF(ROW()-4&lt;=Assumptions!$B$5,Assumptions!$B$4+ROW()-5,"")</f>
        <v/>
      </c>
      <c r="B11" s="9">
        <f>IF(OR($A11="",B$4=""),"",SUM(SUMIFS(Reservations!$G$6:$G$155,Reservations!$D$6:$D$155,B$4,Reservations!$E$6:$E$155,"&lt;="&amp;$A11,Reservations!$F$6:$F$155,"&gt;"&amp;$A11,Reservations!$K$6:$K$155,"Confirmed"),SUMIFS(Reservations!$G$6:$G$155,Reservations!$D$6:$D$155,B$4,Reservations!$E$6:$E$155,"&lt;="&amp;$A11,Reservations!$F$6:$F$155,"&gt;"&amp;$A11,Reservations!$K$6:$K$155,"Hold"),SUMIFS(Reservations!$G$6:$G$155,Reservations!$D$6:$D$155,B$4,Reservations!$E$6:$E$155,"&lt;="&amp;$A11,Reservations!$F$6:$F$155,"&gt;"&amp;$A11,Reservations!$K$6:$K$155,"Checked In")))</f>
        <v/>
      </c>
      <c r="C11" s="9">
        <f>IF(OR($A11="",C$4=""),"",SUM(SUMIFS(Reservations!$G$6:$G$155,Reservations!$D$6:$D$155,C$4,Reservations!$E$6:$E$155,"&lt;="&amp;$A11,Reservations!$F$6:$F$155,"&gt;"&amp;$A11,Reservations!$K$6:$K$155,"Confirmed"),SUMIFS(Reservations!$G$6:$G$155,Reservations!$D$6:$D$155,C$4,Reservations!$E$6:$E$155,"&lt;="&amp;$A11,Reservations!$F$6:$F$155,"&gt;"&amp;$A11,Reservations!$K$6:$K$155,"Hold"),SUMIFS(Reservations!$G$6:$G$155,Reservations!$D$6:$D$155,C$4,Reservations!$E$6:$E$155,"&lt;="&amp;$A11,Reservations!$F$6:$F$155,"&gt;"&amp;$A11,Reservations!$K$6:$K$155,"Checked In")))</f>
        <v/>
      </c>
      <c r="D11" s="9">
        <f>IF(OR($A11="",D$4=""),"",SUM(SUMIFS(Reservations!$G$6:$G$155,Reservations!$D$6:$D$155,D$4,Reservations!$E$6:$E$155,"&lt;="&amp;$A11,Reservations!$F$6:$F$155,"&gt;"&amp;$A11,Reservations!$K$6:$K$155,"Confirmed"),SUMIFS(Reservations!$G$6:$G$155,Reservations!$D$6:$D$155,D$4,Reservations!$E$6:$E$155,"&lt;="&amp;$A11,Reservations!$F$6:$F$155,"&gt;"&amp;$A11,Reservations!$K$6:$K$155,"Hold"),SUMIFS(Reservations!$G$6:$G$155,Reservations!$D$6:$D$155,D$4,Reservations!$E$6:$E$155,"&lt;="&amp;$A11,Reservations!$F$6:$F$155,"&gt;"&amp;$A11,Reservations!$K$6:$K$155,"Checked In")))</f>
        <v/>
      </c>
      <c r="E11" s="9">
        <f>IF($A11="","",SUM(B11:D11))</f>
        <v/>
      </c>
      <c r="F11" s="9">
        <f>IF($A11="","",$E$3)</f>
        <v/>
      </c>
      <c r="G11" s="9">
        <f>IF($A11="","",F11-E11)</f>
        <v/>
      </c>
      <c r="H11" s="21">
        <f>IF($A11="","",IF(G11&lt;0,"CHECK CAPACITY",IF(G11=0,"Full","Open")))</f>
        <v/>
      </c>
    </row>
    <row r="12">
      <c r="A12" s="28">
        <f>IF(ROW()-4&lt;=Assumptions!$B$5,Assumptions!$B$4+ROW()-5,"")</f>
        <v/>
      </c>
      <c r="B12" s="8">
        <f>IF(OR($A12="",B$4=""),"",SUM(SUMIFS(Reservations!$G$6:$G$155,Reservations!$D$6:$D$155,B$4,Reservations!$E$6:$E$155,"&lt;="&amp;$A12,Reservations!$F$6:$F$155,"&gt;"&amp;$A12,Reservations!$K$6:$K$155,"Confirmed"),SUMIFS(Reservations!$G$6:$G$155,Reservations!$D$6:$D$155,B$4,Reservations!$E$6:$E$155,"&lt;="&amp;$A12,Reservations!$F$6:$F$155,"&gt;"&amp;$A12,Reservations!$K$6:$K$155,"Hold"),SUMIFS(Reservations!$G$6:$G$155,Reservations!$D$6:$D$155,B$4,Reservations!$E$6:$E$155,"&lt;="&amp;$A12,Reservations!$F$6:$F$155,"&gt;"&amp;$A12,Reservations!$K$6:$K$155,"Checked In")))</f>
        <v/>
      </c>
      <c r="C12" s="8">
        <f>IF(OR($A12="",C$4=""),"",SUM(SUMIFS(Reservations!$G$6:$G$155,Reservations!$D$6:$D$155,C$4,Reservations!$E$6:$E$155,"&lt;="&amp;$A12,Reservations!$F$6:$F$155,"&gt;"&amp;$A12,Reservations!$K$6:$K$155,"Confirmed"),SUMIFS(Reservations!$G$6:$G$155,Reservations!$D$6:$D$155,C$4,Reservations!$E$6:$E$155,"&lt;="&amp;$A12,Reservations!$F$6:$F$155,"&gt;"&amp;$A12,Reservations!$K$6:$K$155,"Hold"),SUMIFS(Reservations!$G$6:$G$155,Reservations!$D$6:$D$155,C$4,Reservations!$E$6:$E$155,"&lt;="&amp;$A12,Reservations!$F$6:$F$155,"&gt;"&amp;$A12,Reservations!$K$6:$K$155,"Checked In")))</f>
        <v/>
      </c>
      <c r="D12" s="8">
        <f>IF(OR($A12="",D$4=""),"",SUM(SUMIFS(Reservations!$G$6:$G$155,Reservations!$D$6:$D$155,D$4,Reservations!$E$6:$E$155,"&lt;="&amp;$A12,Reservations!$F$6:$F$155,"&gt;"&amp;$A12,Reservations!$K$6:$K$155,"Confirmed"),SUMIFS(Reservations!$G$6:$G$155,Reservations!$D$6:$D$155,D$4,Reservations!$E$6:$E$155,"&lt;="&amp;$A12,Reservations!$F$6:$F$155,"&gt;"&amp;$A12,Reservations!$K$6:$K$155,"Hold"),SUMIFS(Reservations!$G$6:$G$155,Reservations!$D$6:$D$155,D$4,Reservations!$E$6:$E$155,"&lt;="&amp;$A12,Reservations!$F$6:$F$155,"&gt;"&amp;$A12,Reservations!$K$6:$K$155,"Checked In")))</f>
        <v/>
      </c>
      <c r="E12" s="8">
        <f>IF($A12="","",SUM(B12:D12))</f>
        <v/>
      </c>
      <c r="F12" s="8">
        <f>IF($A12="","",$E$3)</f>
        <v/>
      </c>
      <c r="G12" s="8">
        <f>IF($A12="","",F12-E12)</f>
        <v/>
      </c>
      <c r="H12" s="19">
        <f>IF($A12="","",IF(G12&lt;0,"CHECK CAPACITY",IF(G12=0,"Full","Open")))</f>
        <v/>
      </c>
    </row>
    <row r="13">
      <c r="A13" s="27">
        <f>IF(ROW()-4&lt;=Assumptions!$B$5,Assumptions!$B$4+ROW()-5,"")</f>
        <v/>
      </c>
      <c r="B13" s="9">
        <f>IF(OR($A13="",B$4=""),"",SUM(SUMIFS(Reservations!$G$6:$G$155,Reservations!$D$6:$D$155,B$4,Reservations!$E$6:$E$155,"&lt;="&amp;$A13,Reservations!$F$6:$F$155,"&gt;"&amp;$A13,Reservations!$K$6:$K$155,"Confirmed"),SUMIFS(Reservations!$G$6:$G$155,Reservations!$D$6:$D$155,B$4,Reservations!$E$6:$E$155,"&lt;="&amp;$A13,Reservations!$F$6:$F$155,"&gt;"&amp;$A13,Reservations!$K$6:$K$155,"Hold"),SUMIFS(Reservations!$G$6:$G$155,Reservations!$D$6:$D$155,B$4,Reservations!$E$6:$E$155,"&lt;="&amp;$A13,Reservations!$F$6:$F$155,"&gt;"&amp;$A13,Reservations!$K$6:$K$155,"Checked In")))</f>
        <v/>
      </c>
      <c r="C13" s="9">
        <f>IF(OR($A13="",C$4=""),"",SUM(SUMIFS(Reservations!$G$6:$G$155,Reservations!$D$6:$D$155,C$4,Reservations!$E$6:$E$155,"&lt;="&amp;$A13,Reservations!$F$6:$F$155,"&gt;"&amp;$A13,Reservations!$K$6:$K$155,"Confirmed"),SUMIFS(Reservations!$G$6:$G$155,Reservations!$D$6:$D$155,C$4,Reservations!$E$6:$E$155,"&lt;="&amp;$A13,Reservations!$F$6:$F$155,"&gt;"&amp;$A13,Reservations!$K$6:$K$155,"Hold"),SUMIFS(Reservations!$G$6:$G$155,Reservations!$D$6:$D$155,C$4,Reservations!$E$6:$E$155,"&lt;="&amp;$A13,Reservations!$F$6:$F$155,"&gt;"&amp;$A13,Reservations!$K$6:$K$155,"Checked In")))</f>
        <v/>
      </c>
      <c r="D13" s="9">
        <f>IF(OR($A13="",D$4=""),"",SUM(SUMIFS(Reservations!$G$6:$G$155,Reservations!$D$6:$D$155,D$4,Reservations!$E$6:$E$155,"&lt;="&amp;$A13,Reservations!$F$6:$F$155,"&gt;"&amp;$A13,Reservations!$K$6:$K$155,"Confirmed"),SUMIFS(Reservations!$G$6:$G$155,Reservations!$D$6:$D$155,D$4,Reservations!$E$6:$E$155,"&lt;="&amp;$A13,Reservations!$F$6:$F$155,"&gt;"&amp;$A13,Reservations!$K$6:$K$155,"Hold"),SUMIFS(Reservations!$G$6:$G$155,Reservations!$D$6:$D$155,D$4,Reservations!$E$6:$E$155,"&lt;="&amp;$A13,Reservations!$F$6:$F$155,"&gt;"&amp;$A13,Reservations!$K$6:$K$155,"Checked In")))</f>
        <v/>
      </c>
      <c r="E13" s="9">
        <f>IF($A13="","",SUM(B13:D13))</f>
        <v/>
      </c>
      <c r="F13" s="9">
        <f>IF($A13="","",$E$3)</f>
        <v/>
      </c>
      <c r="G13" s="9">
        <f>IF($A13="","",F13-E13)</f>
        <v/>
      </c>
      <c r="H13" s="21">
        <f>IF($A13="","",IF(G13&lt;0,"CHECK CAPACITY",IF(G13=0,"Full","Open")))</f>
        <v/>
      </c>
    </row>
    <row r="14">
      <c r="A14" s="28">
        <f>IF(ROW()-4&lt;=Assumptions!$B$5,Assumptions!$B$4+ROW()-5,"")</f>
        <v/>
      </c>
      <c r="B14" s="8">
        <f>IF(OR($A14="",B$4=""),"",SUM(SUMIFS(Reservations!$G$6:$G$155,Reservations!$D$6:$D$155,B$4,Reservations!$E$6:$E$155,"&lt;="&amp;$A14,Reservations!$F$6:$F$155,"&gt;"&amp;$A14,Reservations!$K$6:$K$155,"Confirmed"),SUMIFS(Reservations!$G$6:$G$155,Reservations!$D$6:$D$155,B$4,Reservations!$E$6:$E$155,"&lt;="&amp;$A14,Reservations!$F$6:$F$155,"&gt;"&amp;$A14,Reservations!$K$6:$K$155,"Hold"),SUMIFS(Reservations!$G$6:$G$155,Reservations!$D$6:$D$155,B$4,Reservations!$E$6:$E$155,"&lt;="&amp;$A14,Reservations!$F$6:$F$155,"&gt;"&amp;$A14,Reservations!$K$6:$K$155,"Checked In")))</f>
        <v/>
      </c>
      <c r="C14" s="8">
        <f>IF(OR($A14="",C$4=""),"",SUM(SUMIFS(Reservations!$G$6:$G$155,Reservations!$D$6:$D$155,C$4,Reservations!$E$6:$E$155,"&lt;="&amp;$A14,Reservations!$F$6:$F$155,"&gt;"&amp;$A14,Reservations!$K$6:$K$155,"Confirmed"),SUMIFS(Reservations!$G$6:$G$155,Reservations!$D$6:$D$155,C$4,Reservations!$E$6:$E$155,"&lt;="&amp;$A14,Reservations!$F$6:$F$155,"&gt;"&amp;$A14,Reservations!$K$6:$K$155,"Hold"),SUMIFS(Reservations!$G$6:$G$155,Reservations!$D$6:$D$155,C$4,Reservations!$E$6:$E$155,"&lt;="&amp;$A14,Reservations!$F$6:$F$155,"&gt;"&amp;$A14,Reservations!$K$6:$K$155,"Checked In")))</f>
        <v/>
      </c>
      <c r="D14" s="8">
        <f>IF(OR($A14="",D$4=""),"",SUM(SUMIFS(Reservations!$G$6:$G$155,Reservations!$D$6:$D$155,D$4,Reservations!$E$6:$E$155,"&lt;="&amp;$A14,Reservations!$F$6:$F$155,"&gt;"&amp;$A14,Reservations!$K$6:$K$155,"Confirmed"),SUMIFS(Reservations!$G$6:$G$155,Reservations!$D$6:$D$155,D$4,Reservations!$E$6:$E$155,"&lt;="&amp;$A14,Reservations!$F$6:$F$155,"&gt;"&amp;$A14,Reservations!$K$6:$K$155,"Hold"),SUMIFS(Reservations!$G$6:$G$155,Reservations!$D$6:$D$155,D$4,Reservations!$E$6:$E$155,"&lt;="&amp;$A14,Reservations!$F$6:$F$155,"&gt;"&amp;$A14,Reservations!$K$6:$K$155,"Checked In")))</f>
        <v/>
      </c>
      <c r="E14" s="8">
        <f>IF($A14="","",SUM(B14:D14))</f>
        <v/>
      </c>
      <c r="F14" s="8">
        <f>IF($A14="","",$E$3)</f>
        <v/>
      </c>
      <c r="G14" s="8">
        <f>IF($A14="","",F14-E14)</f>
        <v/>
      </c>
      <c r="H14" s="19">
        <f>IF($A14="","",IF(G14&lt;0,"CHECK CAPACITY",IF(G14=0,"Full","Open")))</f>
        <v/>
      </c>
    </row>
    <row r="15">
      <c r="A15" s="27">
        <f>IF(ROW()-4&lt;=Assumptions!$B$5,Assumptions!$B$4+ROW()-5,"")</f>
        <v/>
      </c>
      <c r="B15" s="9">
        <f>IF(OR($A15="",B$4=""),"",SUM(SUMIFS(Reservations!$G$6:$G$155,Reservations!$D$6:$D$155,B$4,Reservations!$E$6:$E$155,"&lt;="&amp;$A15,Reservations!$F$6:$F$155,"&gt;"&amp;$A15,Reservations!$K$6:$K$155,"Confirmed"),SUMIFS(Reservations!$G$6:$G$155,Reservations!$D$6:$D$155,B$4,Reservations!$E$6:$E$155,"&lt;="&amp;$A15,Reservations!$F$6:$F$155,"&gt;"&amp;$A15,Reservations!$K$6:$K$155,"Hold"),SUMIFS(Reservations!$G$6:$G$155,Reservations!$D$6:$D$155,B$4,Reservations!$E$6:$E$155,"&lt;="&amp;$A15,Reservations!$F$6:$F$155,"&gt;"&amp;$A15,Reservations!$K$6:$K$155,"Checked In")))</f>
        <v/>
      </c>
      <c r="C15" s="9">
        <f>IF(OR($A15="",C$4=""),"",SUM(SUMIFS(Reservations!$G$6:$G$155,Reservations!$D$6:$D$155,C$4,Reservations!$E$6:$E$155,"&lt;="&amp;$A15,Reservations!$F$6:$F$155,"&gt;"&amp;$A15,Reservations!$K$6:$K$155,"Confirmed"),SUMIFS(Reservations!$G$6:$G$155,Reservations!$D$6:$D$155,C$4,Reservations!$E$6:$E$155,"&lt;="&amp;$A15,Reservations!$F$6:$F$155,"&gt;"&amp;$A15,Reservations!$K$6:$K$155,"Hold"),SUMIFS(Reservations!$G$6:$G$155,Reservations!$D$6:$D$155,C$4,Reservations!$E$6:$E$155,"&lt;="&amp;$A15,Reservations!$F$6:$F$155,"&gt;"&amp;$A15,Reservations!$K$6:$K$155,"Checked In")))</f>
        <v/>
      </c>
      <c r="D15" s="9">
        <f>IF(OR($A15="",D$4=""),"",SUM(SUMIFS(Reservations!$G$6:$G$155,Reservations!$D$6:$D$155,D$4,Reservations!$E$6:$E$155,"&lt;="&amp;$A15,Reservations!$F$6:$F$155,"&gt;"&amp;$A15,Reservations!$K$6:$K$155,"Confirmed"),SUMIFS(Reservations!$G$6:$G$155,Reservations!$D$6:$D$155,D$4,Reservations!$E$6:$E$155,"&lt;="&amp;$A15,Reservations!$F$6:$F$155,"&gt;"&amp;$A15,Reservations!$K$6:$K$155,"Hold"),SUMIFS(Reservations!$G$6:$G$155,Reservations!$D$6:$D$155,D$4,Reservations!$E$6:$E$155,"&lt;="&amp;$A15,Reservations!$F$6:$F$155,"&gt;"&amp;$A15,Reservations!$K$6:$K$155,"Checked In")))</f>
        <v/>
      </c>
      <c r="E15" s="9">
        <f>IF($A15="","",SUM(B15:D15))</f>
        <v/>
      </c>
      <c r="F15" s="9">
        <f>IF($A15="","",$E$3)</f>
        <v/>
      </c>
      <c r="G15" s="9">
        <f>IF($A15="","",F15-E15)</f>
        <v/>
      </c>
      <c r="H15" s="21">
        <f>IF($A15="","",IF(G15&lt;0,"CHECK CAPACITY",IF(G15=0,"Full","Open")))</f>
        <v/>
      </c>
    </row>
    <row r="16">
      <c r="A16" s="28">
        <f>IF(ROW()-4&lt;=Assumptions!$B$5,Assumptions!$B$4+ROW()-5,"")</f>
        <v/>
      </c>
      <c r="B16" s="8">
        <f>IF(OR($A16="",B$4=""),"",SUM(SUMIFS(Reservations!$G$6:$G$155,Reservations!$D$6:$D$155,B$4,Reservations!$E$6:$E$155,"&lt;="&amp;$A16,Reservations!$F$6:$F$155,"&gt;"&amp;$A16,Reservations!$K$6:$K$155,"Confirmed"),SUMIFS(Reservations!$G$6:$G$155,Reservations!$D$6:$D$155,B$4,Reservations!$E$6:$E$155,"&lt;="&amp;$A16,Reservations!$F$6:$F$155,"&gt;"&amp;$A16,Reservations!$K$6:$K$155,"Hold"),SUMIFS(Reservations!$G$6:$G$155,Reservations!$D$6:$D$155,B$4,Reservations!$E$6:$E$155,"&lt;="&amp;$A16,Reservations!$F$6:$F$155,"&gt;"&amp;$A16,Reservations!$K$6:$K$155,"Checked In")))</f>
        <v/>
      </c>
      <c r="C16" s="8">
        <f>IF(OR($A16="",C$4=""),"",SUM(SUMIFS(Reservations!$G$6:$G$155,Reservations!$D$6:$D$155,C$4,Reservations!$E$6:$E$155,"&lt;="&amp;$A16,Reservations!$F$6:$F$155,"&gt;"&amp;$A16,Reservations!$K$6:$K$155,"Confirmed"),SUMIFS(Reservations!$G$6:$G$155,Reservations!$D$6:$D$155,C$4,Reservations!$E$6:$E$155,"&lt;="&amp;$A16,Reservations!$F$6:$F$155,"&gt;"&amp;$A16,Reservations!$K$6:$K$155,"Hold"),SUMIFS(Reservations!$G$6:$G$155,Reservations!$D$6:$D$155,C$4,Reservations!$E$6:$E$155,"&lt;="&amp;$A16,Reservations!$F$6:$F$155,"&gt;"&amp;$A16,Reservations!$K$6:$K$155,"Checked In")))</f>
        <v/>
      </c>
      <c r="D16" s="8">
        <f>IF(OR($A16="",D$4=""),"",SUM(SUMIFS(Reservations!$G$6:$G$155,Reservations!$D$6:$D$155,D$4,Reservations!$E$6:$E$155,"&lt;="&amp;$A16,Reservations!$F$6:$F$155,"&gt;"&amp;$A16,Reservations!$K$6:$K$155,"Confirmed"),SUMIFS(Reservations!$G$6:$G$155,Reservations!$D$6:$D$155,D$4,Reservations!$E$6:$E$155,"&lt;="&amp;$A16,Reservations!$F$6:$F$155,"&gt;"&amp;$A16,Reservations!$K$6:$K$155,"Hold"),SUMIFS(Reservations!$G$6:$G$155,Reservations!$D$6:$D$155,D$4,Reservations!$E$6:$E$155,"&lt;="&amp;$A16,Reservations!$F$6:$F$155,"&gt;"&amp;$A16,Reservations!$K$6:$K$155,"Checked In")))</f>
        <v/>
      </c>
      <c r="E16" s="8">
        <f>IF($A16="","",SUM(B16:D16))</f>
        <v/>
      </c>
      <c r="F16" s="8">
        <f>IF($A16="","",$E$3)</f>
        <v/>
      </c>
      <c r="G16" s="8">
        <f>IF($A16="","",F16-E16)</f>
        <v/>
      </c>
      <c r="H16" s="19">
        <f>IF($A16="","",IF(G16&lt;0,"CHECK CAPACITY",IF(G16=0,"Full","Open")))</f>
        <v/>
      </c>
    </row>
    <row r="17">
      <c r="A17" s="27">
        <f>IF(ROW()-4&lt;=Assumptions!$B$5,Assumptions!$B$4+ROW()-5,"")</f>
        <v/>
      </c>
      <c r="B17" s="9">
        <f>IF(OR($A17="",B$4=""),"",SUM(SUMIFS(Reservations!$G$6:$G$155,Reservations!$D$6:$D$155,B$4,Reservations!$E$6:$E$155,"&lt;="&amp;$A17,Reservations!$F$6:$F$155,"&gt;"&amp;$A17,Reservations!$K$6:$K$155,"Confirmed"),SUMIFS(Reservations!$G$6:$G$155,Reservations!$D$6:$D$155,B$4,Reservations!$E$6:$E$155,"&lt;="&amp;$A17,Reservations!$F$6:$F$155,"&gt;"&amp;$A17,Reservations!$K$6:$K$155,"Hold"),SUMIFS(Reservations!$G$6:$G$155,Reservations!$D$6:$D$155,B$4,Reservations!$E$6:$E$155,"&lt;="&amp;$A17,Reservations!$F$6:$F$155,"&gt;"&amp;$A17,Reservations!$K$6:$K$155,"Checked In")))</f>
        <v/>
      </c>
      <c r="C17" s="9">
        <f>IF(OR($A17="",C$4=""),"",SUM(SUMIFS(Reservations!$G$6:$G$155,Reservations!$D$6:$D$155,C$4,Reservations!$E$6:$E$155,"&lt;="&amp;$A17,Reservations!$F$6:$F$155,"&gt;"&amp;$A17,Reservations!$K$6:$K$155,"Confirmed"),SUMIFS(Reservations!$G$6:$G$155,Reservations!$D$6:$D$155,C$4,Reservations!$E$6:$E$155,"&lt;="&amp;$A17,Reservations!$F$6:$F$155,"&gt;"&amp;$A17,Reservations!$K$6:$K$155,"Hold"),SUMIFS(Reservations!$G$6:$G$155,Reservations!$D$6:$D$155,C$4,Reservations!$E$6:$E$155,"&lt;="&amp;$A17,Reservations!$F$6:$F$155,"&gt;"&amp;$A17,Reservations!$K$6:$K$155,"Checked In")))</f>
        <v/>
      </c>
      <c r="D17" s="9">
        <f>IF(OR($A17="",D$4=""),"",SUM(SUMIFS(Reservations!$G$6:$G$155,Reservations!$D$6:$D$155,D$4,Reservations!$E$6:$E$155,"&lt;="&amp;$A17,Reservations!$F$6:$F$155,"&gt;"&amp;$A17,Reservations!$K$6:$K$155,"Confirmed"),SUMIFS(Reservations!$G$6:$G$155,Reservations!$D$6:$D$155,D$4,Reservations!$E$6:$E$155,"&lt;="&amp;$A17,Reservations!$F$6:$F$155,"&gt;"&amp;$A17,Reservations!$K$6:$K$155,"Hold"),SUMIFS(Reservations!$G$6:$G$155,Reservations!$D$6:$D$155,D$4,Reservations!$E$6:$E$155,"&lt;="&amp;$A17,Reservations!$F$6:$F$155,"&gt;"&amp;$A17,Reservations!$K$6:$K$155,"Checked In")))</f>
        <v/>
      </c>
      <c r="E17" s="9">
        <f>IF($A17="","",SUM(B17:D17))</f>
        <v/>
      </c>
      <c r="F17" s="9">
        <f>IF($A17="","",$E$3)</f>
        <v/>
      </c>
      <c r="G17" s="9">
        <f>IF($A17="","",F17-E17)</f>
        <v/>
      </c>
      <c r="H17" s="21">
        <f>IF($A17="","",IF(G17&lt;0,"CHECK CAPACITY",IF(G17=0,"Full","Open")))</f>
        <v/>
      </c>
    </row>
    <row r="18">
      <c r="A18" s="28">
        <f>IF(ROW()-4&lt;=Assumptions!$B$5,Assumptions!$B$4+ROW()-5,"")</f>
        <v/>
      </c>
      <c r="B18" s="8">
        <f>IF(OR($A18="",B$4=""),"",SUM(SUMIFS(Reservations!$G$6:$G$155,Reservations!$D$6:$D$155,B$4,Reservations!$E$6:$E$155,"&lt;="&amp;$A18,Reservations!$F$6:$F$155,"&gt;"&amp;$A18,Reservations!$K$6:$K$155,"Confirmed"),SUMIFS(Reservations!$G$6:$G$155,Reservations!$D$6:$D$155,B$4,Reservations!$E$6:$E$155,"&lt;="&amp;$A18,Reservations!$F$6:$F$155,"&gt;"&amp;$A18,Reservations!$K$6:$K$155,"Hold"),SUMIFS(Reservations!$G$6:$G$155,Reservations!$D$6:$D$155,B$4,Reservations!$E$6:$E$155,"&lt;="&amp;$A18,Reservations!$F$6:$F$155,"&gt;"&amp;$A18,Reservations!$K$6:$K$155,"Checked In")))</f>
        <v/>
      </c>
      <c r="C18" s="8">
        <f>IF(OR($A18="",C$4=""),"",SUM(SUMIFS(Reservations!$G$6:$G$155,Reservations!$D$6:$D$155,C$4,Reservations!$E$6:$E$155,"&lt;="&amp;$A18,Reservations!$F$6:$F$155,"&gt;"&amp;$A18,Reservations!$K$6:$K$155,"Confirmed"),SUMIFS(Reservations!$G$6:$G$155,Reservations!$D$6:$D$155,C$4,Reservations!$E$6:$E$155,"&lt;="&amp;$A18,Reservations!$F$6:$F$155,"&gt;"&amp;$A18,Reservations!$K$6:$K$155,"Hold"),SUMIFS(Reservations!$G$6:$G$155,Reservations!$D$6:$D$155,C$4,Reservations!$E$6:$E$155,"&lt;="&amp;$A18,Reservations!$F$6:$F$155,"&gt;"&amp;$A18,Reservations!$K$6:$K$155,"Checked In")))</f>
        <v/>
      </c>
      <c r="D18" s="8">
        <f>IF(OR($A18="",D$4=""),"",SUM(SUMIFS(Reservations!$G$6:$G$155,Reservations!$D$6:$D$155,D$4,Reservations!$E$6:$E$155,"&lt;="&amp;$A18,Reservations!$F$6:$F$155,"&gt;"&amp;$A18,Reservations!$K$6:$K$155,"Confirmed"),SUMIFS(Reservations!$G$6:$G$155,Reservations!$D$6:$D$155,D$4,Reservations!$E$6:$E$155,"&lt;="&amp;$A18,Reservations!$F$6:$F$155,"&gt;"&amp;$A18,Reservations!$K$6:$K$155,"Hold"),SUMIFS(Reservations!$G$6:$G$155,Reservations!$D$6:$D$155,D$4,Reservations!$E$6:$E$155,"&lt;="&amp;$A18,Reservations!$F$6:$F$155,"&gt;"&amp;$A18,Reservations!$K$6:$K$155,"Checked In")))</f>
        <v/>
      </c>
      <c r="E18" s="8">
        <f>IF($A18="","",SUM(B18:D18))</f>
        <v/>
      </c>
      <c r="F18" s="8">
        <f>IF($A18="","",$E$3)</f>
        <v/>
      </c>
      <c r="G18" s="8">
        <f>IF($A18="","",F18-E18)</f>
        <v/>
      </c>
      <c r="H18" s="19">
        <f>IF($A18="","",IF(G18&lt;0,"CHECK CAPACITY",IF(G18=0,"Full","Open")))</f>
        <v/>
      </c>
    </row>
    <row r="19">
      <c r="A19" s="27">
        <f>IF(ROW()-4&lt;=Assumptions!$B$5,Assumptions!$B$4+ROW()-5,"")</f>
        <v/>
      </c>
      <c r="B19" s="9">
        <f>IF(OR($A19="",B$4=""),"",SUM(SUMIFS(Reservations!$G$6:$G$155,Reservations!$D$6:$D$155,B$4,Reservations!$E$6:$E$155,"&lt;="&amp;$A19,Reservations!$F$6:$F$155,"&gt;"&amp;$A19,Reservations!$K$6:$K$155,"Confirmed"),SUMIFS(Reservations!$G$6:$G$155,Reservations!$D$6:$D$155,B$4,Reservations!$E$6:$E$155,"&lt;="&amp;$A19,Reservations!$F$6:$F$155,"&gt;"&amp;$A19,Reservations!$K$6:$K$155,"Hold"),SUMIFS(Reservations!$G$6:$G$155,Reservations!$D$6:$D$155,B$4,Reservations!$E$6:$E$155,"&lt;="&amp;$A19,Reservations!$F$6:$F$155,"&gt;"&amp;$A19,Reservations!$K$6:$K$155,"Checked In")))</f>
        <v/>
      </c>
      <c r="C19" s="9">
        <f>IF(OR($A19="",C$4=""),"",SUM(SUMIFS(Reservations!$G$6:$G$155,Reservations!$D$6:$D$155,C$4,Reservations!$E$6:$E$155,"&lt;="&amp;$A19,Reservations!$F$6:$F$155,"&gt;"&amp;$A19,Reservations!$K$6:$K$155,"Confirmed"),SUMIFS(Reservations!$G$6:$G$155,Reservations!$D$6:$D$155,C$4,Reservations!$E$6:$E$155,"&lt;="&amp;$A19,Reservations!$F$6:$F$155,"&gt;"&amp;$A19,Reservations!$K$6:$K$155,"Hold"),SUMIFS(Reservations!$G$6:$G$155,Reservations!$D$6:$D$155,C$4,Reservations!$E$6:$E$155,"&lt;="&amp;$A19,Reservations!$F$6:$F$155,"&gt;"&amp;$A19,Reservations!$K$6:$K$155,"Checked In")))</f>
        <v/>
      </c>
      <c r="D19" s="9">
        <f>IF(OR($A19="",D$4=""),"",SUM(SUMIFS(Reservations!$G$6:$G$155,Reservations!$D$6:$D$155,D$4,Reservations!$E$6:$E$155,"&lt;="&amp;$A19,Reservations!$F$6:$F$155,"&gt;"&amp;$A19,Reservations!$K$6:$K$155,"Confirmed"),SUMIFS(Reservations!$G$6:$G$155,Reservations!$D$6:$D$155,D$4,Reservations!$E$6:$E$155,"&lt;="&amp;$A19,Reservations!$F$6:$F$155,"&gt;"&amp;$A19,Reservations!$K$6:$K$155,"Hold"),SUMIFS(Reservations!$G$6:$G$155,Reservations!$D$6:$D$155,D$4,Reservations!$E$6:$E$155,"&lt;="&amp;$A19,Reservations!$F$6:$F$155,"&gt;"&amp;$A19,Reservations!$K$6:$K$155,"Checked In")))</f>
        <v/>
      </c>
      <c r="E19" s="9">
        <f>IF($A19="","",SUM(B19:D19))</f>
        <v/>
      </c>
      <c r="F19" s="9">
        <f>IF($A19="","",$E$3)</f>
        <v/>
      </c>
      <c r="G19" s="9">
        <f>IF($A19="","",F19-E19)</f>
        <v/>
      </c>
      <c r="H19" s="21">
        <f>IF($A19="","",IF(G19&lt;0,"CHECK CAPACITY",IF(G19=0,"Full","Open")))</f>
        <v/>
      </c>
    </row>
    <row r="20">
      <c r="A20" s="28">
        <f>IF(ROW()-4&lt;=Assumptions!$B$5,Assumptions!$B$4+ROW()-5,"")</f>
        <v/>
      </c>
      <c r="B20" s="8">
        <f>IF(OR($A20="",B$4=""),"",SUM(SUMIFS(Reservations!$G$6:$G$155,Reservations!$D$6:$D$155,B$4,Reservations!$E$6:$E$155,"&lt;="&amp;$A20,Reservations!$F$6:$F$155,"&gt;"&amp;$A20,Reservations!$K$6:$K$155,"Confirmed"),SUMIFS(Reservations!$G$6:$G$155,Reservations!$D$6:$D$155,B$4,Reservations!$E$6:$E$155,"&lt;="&amp;$A20,Reservations!$F$6:$F$155,"&gt;"&amp;$A20,Reservations!$K$6:$K$155,"Hold"),SUMIFS(Reservations!$G$6:$G$155,Reservations!$D$6:$D$155,B$4,Reservations!$E$6:$E$155,"&lt;="&amp;$A20,Reservations!$F$6:$F$155,"&gt;"&amp;$A20,Reservations!$K$6:$K$155,"Checked In")))</f>
        <v/>
      </c>
      <c r="C20" s="8">
        <f>IF(OR($A20="",C$4=""),"",SUM(SUMIFS(Reservations!$G$6:$G$155,Reservations!$D$6:$D$155,C$4,Reservations!$E$6:$E$155,"&lt;="&amp;$A20,Reservations!$F$6:$F$155,"&gt;"&amp;$A20,Reservations!$K$6:$K$155,"Confirmed"),SUMIFS(Reservations!$G$6:$G$155,Reservations!$D$6:$D$155,C$4,Reservations!$E$6:$E$155,"&lt;="&amp;$A20,Reservations!$F$6:$F$155,"&gt;"&amp;$A20,Reservations!$K$6:$K$155,"Hold"),SUMIFS(Reservations!$G$6:$G$155,Reservations!$D$6:$D$155,C$4,Reservations!$E$6:$E$155,"&lt;="&amp;$A20,Reservations!$F$6:$F$155,"&gt;"&amp;$A20,Reservations!$K$6:$K$155,"Checked In")))</f>
        <v/>
      </c>
      <c r="D20" s="8">
        <f>IF(OR($A20="",D$4=""),"",SUM(SUMIFS(Reservations!$G$6:$G$155,Reservations!$D$6:$D$155,D$4,Reservations!$E$6:$E$155,"&lt;="&amp;$A20,Reservations!$F$6:$F$155,"&gt;"&amp;$A20,Reservations!$K$6:$K$155,"Confirmed"),SUMIFS(Reservations!$G$6:$G$155,Reservations!$D$6:$D$155,D$4,Reservations!$E$6:$E$155,"&lt;="&amp;$A20,Reservations!$F$6:$F$155,"&gt;"&amp;$A20,Reservations!$K$6:$K$155,"Hold"),SUMIFS(Reservations!$G$6:$G$155,Reservations!$D$6:$D$155,D$4,Reservations!$E$6:$E$155,"&lt;="&amp;$A20,Reservations!$F$6:$F$155,"&gt;"&amp;$A20,Reservations!$K$6:$K$155,"Checked In")))</f>
        <v/>
      </c>
      <c r="E20" s="8">
        <f>IF($A20="","",SUM(B20:D20))</f>
        <v/>
      </c>
      <c r="F20" s="8">
        <f>IF($A20="","",$E$3)</f>
        <v/>
      </c>
      <c r="G20" s="8">
        <f>IF($A20="","",F20-E20)</f>
        <v/>
      </c>
      <c r="H20" s="19">
        <f>IF($A20="","",IF(G20&lt;0,"CHECK CAPACITY",IF(G20=0,"Full","Open")))</f>
        <v/>
      </c>
    </row>
    <row r="21">
      <c r="A21" s="27">
        <f>IF(ROW()-4&lt;=Assumptions!$B$5,Assumptions!$B$4+ROW()-5,"")</f>
        <v/>
      </c>
      <c r="B21" s="9">
        <f>IF(OR($A21="",B$4=""),"",SUM(SUMIFS(Reservations!$G$6:$G$155,Reservations!$D$6:$D$155,B$4,Reservations!$E$6:$E$155,"&lt;="&amp;$A21,Reservations!$F$6:$F$155,"&gt;"&amp;$A21,Reservations!$K$6:$K$155,"Confirmed"),SUMIFS(Reservations!$G$6:$G$155,Reservations!$D$6:$D$155,B$4,Reservations!$E$6:$E$155,"&lt;="&amp;$A21,Reservations!$F$6:$F$155,"&gt;"&amp;$A21,Reservations!$K$6:$K$155,"Hold"),SUMIFS(Reservations!$G$6:$G$155,Reservations!$D$6:$D$155,B$4,Reservations!$E$6:$E$155,"&lt;="&amp;$A21,Reservations!$F$6:$F$155,"&gt;"&amp;$A21,Reservations!$K$6:$K$155,"Checked In")))</f>
        <v/>
      </c>
      <c r="C21" s="9">
        <f>IF(OR($A21="",C$4=""),"",SUM(SUMIFS(Reservations!$G$6:$G$155,Reservations!$D$6:$D$155,C$4,Reservations!$E$6:$E$155,"&lt;="&amp;$A21,Reservations!$F$6:$F$155,"&gt;"&amp;$A21,Reservations!$K$6:$K$155,"Confirmed"),SUMIFS(Reservations!$G$6:$G$155,Reservations!$D$6:$D$155,C$4,Reservations!$E$6:$E$155,"&lt;="&amp;$A21,Reservations!$F$6:$F$155,"&gt;"&amp;$A21,Reservations!$K$6:$K$155,"Hold"),SUMIFS(Reservations!$G$6:$G$155,Reservations!$D$6:$D$155,C$4,Reservations!$E$6:$E$155,"&lt;="&amp;$A21,Reservations!$F$6:$F$155,"&gt;"&amp;$A21,Reservations!$K$6:$K$155,"Checked In")))</f>
        <v/>
      </c>
      <c r="D21" s="9">
        <f>IF(OR($A21="",D$4=""),"",SUM(SUMIFS(Reservations!$G$6:$G$155,Reservations!$D$6:$D$155,D$4,Reservations!$E$6:$E$155,"&lt;="&amp;$A21,Reservations!$F$6:$F$155,"&gt;"&amp;$A21,Reservations!$K$6:$K$155,"Confirmed"),SUMIFS(Reservations!$G$6:$G$155,Reservations!$D$6:$D$155,D$4,Reservations!$E$6:$E$155,"&lt;="&amp;$A21,Reservations!$F$6:$F$155,"&gt;"&amp;$A21,Reservations!$K$6:$K$155,"Hold"),SUMIFS(Reservations!$G$6:$G$155,Reservations!$D$6:$D$155,D$4,Reservations!$E$6:$E$155,"&lt;="&amp;$A21,Reservations!$F$6:$F$155,"&gt;"&amp;$A21,Reservations!$K$6:$K$155,"Checked In")))</f>
        <v/>
      </c>
      <c r="E21" s="9">
        <f>IF($A21="","",SUM(B21:D21))</f>
        <v/>
      </c>
      <c r="F21" s="9">
        <f>IF($A21="","",$E$3)</f>
        <v/>
      </c>
      <c r="G21" s="9">
        <f>IF($A21="","",F21-E21)</f>
        <v/>
      </c>
      <c r="H21" s="21">
        <f>IF($A21="","",IF(G21&lt;0,"CHECK CAPACITY",IF(G21=0,"Full","Open")))</f>
        <v/>
      </c>
    </row>
    <row r="22">
      <c r="A22" s="28">
        <f>IF(ROW()-4&lt;=Assumptions!$B$5,Assumptions!$B$4+ROW()-5,"")</f>
        <v/>
      </c>
      <c r="B22" s="8">
        <f>IF(OR($A22="",B$4=""),"",SUM(SUMIFS(Reservations!$G$6:$G$155,Reservations!$D$6:$D$155,B$4,Reservations!$E$6:$E$155,"&lt;="&amp;$A22,Reservations!$F$6:$F$155,"&gt;"&amp;$A22,Reservations!$K$6:$K$155,"Confirmed"),SUMIFS(Reservations!$G$6:$G$155,Reservations!$D$6:$D$155,B$4,Reservations!$E$6:$E$155,"&lt;="&amp;$A22,Reservations!$F$6:$F$155,"&gt;"&amp;$A22,Reservations!$K$6:$K$155,"Hold"),SUMIFS(Reservations!$G$6:$G$155,Reservations!$D$6:$D$155,B$4,Reservations!$E$6:$E$155,"&lt;="&amp;$A22,Reservations!$F$6:$F$155,"&gt;"&amp;$A22,Reservations!$K$6:$K$155,"Checked In")))</f>
        <v/>
      </c>
      <c r="C22" s="8">
        <f>IF(OR($A22="",C$4=""),"",SUM(SUMIFS(Reservations!$G$6:$G$155,Reservations!$D$6:$D$155,C$4,Reservations!$E$6:$E$155,"&lt;="&amp;$A22,Reservations!$F$6:$F$155,"&gt;"&amp;$A22,Reservations!$K$6:$K$155,"Confirmed"),SUMIFS(Reservations!$G$6:$G$155,Reservations!$D$6:$D$155,C$4,Reservations!$E$6:$E$155,"&lt;="&amp;$A22,Reservations!$F$6:$F$155,"&gt;"&amp;$A22,Reservations!$K$6:$K$155,"Hold"),SUMIFS(Reservations!$G$6:$G$155,Reservations!$D$6:$D$155,C$4,Reservations!$E$6:$E$155,"&lt;="&amp;$A22,Reservations!$F$6:$F$155,"&gt;"&amp;$A22,Reservations!$K$6:$K$155,"Checked In")))</f>
        <v/>
      </c>
      <c r="D22" s="8">
        <f>IF(OR($A22="",D$4=""),"",SUM(SUMIFS(Reservations!$G$6:$G$155,Reservations!$D$6:$D$155,D$4,Reservations!$E$6:$E$155,"&lt;="&amp;$A22,Reservations!$F$6:$F$155,"&gt;"&amp;$A22,Reservations!$K$6:$K$155,"Confirmed"),SUMIFS(Reservations!$G$6:$G$155,Reservations!$D$6:$D$155,D$4,Reservations!$E$6:$E$155,"&lt;="&amp;$A22,Reservations!$F$6:$F$155,"&gt;"&amp;$A22,Reservations!$K$6:$K$155,"Hold"),SUMIFS(Reservations!$G$6:$G$155,Reservations!$D$6:$D$155,D$4,Reservations!$E$6:$E$155,"&lt;="&amp;$A22,Reservations!$F$6:$F$155,"&gt;"&amp;$A22,Reservations!$K$6:$K$155,"Checked In")))</f>
        <v/>
      </c>
      <c r="E22" s="8">
        <f>IF($A22="","",SUM(B22:D22))</f>
        <v/>
      </c>
      <c r="F22" s="8">
        <f>IF($A22="","",$E$3)</f>
        <v/>
      </c>
      <c r="G22" s="8">
        <f>IF($A22="","",F22-E22)</f>
        <v/>
      </c>
      <c r="H22" s="19">
        <f>IF($A22="","",IF(G22&lt;0,"CHECK CAPACITY",IF(G22=0,"Full","Open")))</f>
        <v/>
      </c>
    </row>
    <row r="23">
      <c r="A23" s="27">
        <f>IF(ROW()-4&lt;=Assumptions!$B$5,Assumptions!$B$4+ROW()-5,"")</f>
        <v/>
      </c>
      <c r="B23" s="9">
        <f>IF(OR($A23="",B$4=""),"",SUM(SUMIFS(Reservations!$G$6:$G$155,Reservations!$D$6:$D$155,B$4,Reservations!$E$6:$E$155,"&lt;="&amp;$A23,Reservations!$F$6:$F$155,"&gt;"&amp;$A23,Reservations!$K$6:$K$155,"Confirmed"),SUMIFS(Reservations!$G$6:$G$155,Reservations!$D$6:$D$155,B$4,Reservations!$E$6:$E$155,"&lt;="&amp;$A23,Reservations!$F$6:$F$155,"&gt;"&amp;$A23,Reservations!$K$6:$K$155,"Hold"),SUMIFS(Reservations!$G$6:$G$155,Reservations!$D$6:$D$155,B$4,Reservations!$E$6:$E$155,"&lt;="&amp;$A23,Reservations!$F$6:$F$155,"&gt;"&amp;$A23,Reservations!$K$6:$K$155,"Checked In")))</f>
        <v/>
      </c>
      <c r="C23" s="9">
        <f>IF(OR($A23="",C$4=""),"",SUM(SUMIFS(Reservations!$G$6:$G$155,Reservations!$D$6:$D$155,C$4,Reservations!$E$6:$E$155,"&lt;="&amp;$A23,Reservations!$F$6:$F$155,"&gt;"&amp;$A23,Reservations!$K$6:$K$155,"Confirmed"),SUMIFS(Reservations!$G$6:$G$155,Reservations!$D$6:$D$155,C$4,Reservations!$E$6:$E$155,"&lt;="&amp;$A23,Reservations!$F$6:$F$155,"&gt;"&amp;$A23,Reservations!$K$6:$K$155,"Hold"),SUMIFS(Reservations!$G$6:$G$155,Reservations!$D$6:$D$155,C$4,Reservations!$E$6:$E$155,"&lt;="&amp;$A23,Reservations!$F$6:$F$155,"&gt;"&amp;$A23,Reservations!$K$6:$K$155,"Checked In")))</f>
        <v/>
      </c>
      <c r="D23" s="9">
        <f>IF(OR($A23="",D$4=""),"",SUM(SUMIFS(Reservations!$G$6:$G$155,Reservations!$D$6:$D$155,D$4,Reservations!$E$6:$E$155,"&lt;="&amp;$A23,Reservations!$F$6:$F$155,"&gt;"&amp;$A23,Reservations!$K$6:$K$155,"Confirmed"),SUMIFS(Reservations!$G$6:$G$155,Reservations!$D$6:$D$155,D$4,Reservations!$E$6:$E$155,"&lt;="&amp;$A23,Reservations!$F$6:$F$155,"&gt;"&amp;$A23,Reservations!$K$6:$K$155,"Hold"),SUMIFS(Reservations!$G$6:$G$155,Reservations!$D$6:$D$155,D$4,Reservations!$E$6:$E$155,"&lt;="&amp;$A23,Reservations!$F$6:$F$155,"&gt;"&amp;$A23,Reservations!$K$6:$K$155,"Checked In")))</f>
        <v/>
      </c>
      <c r="E23" s="9">
        <f>IF($A23="","",SUM(B23:D23))</f>
        <v/>
      </c>
      <c r="F23" s="9">
        <f>IF($A23="","",$E$3)</f>
        <v/>
      </c>
      <c r="G23" s="9">
        <f>IF($A23="","",F23-E23)</f>
        <v/>
      </c>
      <c r="H23" s="21">
        <f>IF($A23="","",IF(G23&lt;0,"CHECK CAPACITY",IF(G23=0,"Full","Open")))</f>
        <v/>
      </c>
    </row>
    <row r="24">
      <c r="A24" s="28">
        <f>IF(ROW()-4&lt;=Assumptions!$B$5,Assumptions!$B$4+ROW()-5,"")</f>
        <v/>
      </c>
      <c r="B24" s="8">
        <f>IF(OR($A24="",B$4=""),"",SUM(SUMIFS(Reservations!$G$6:$G$155,Reservations!$D$6:$D$155,B$4,Reservations!$E$6:$E$155,"&lt;="&amp;$A24,Reservations!$F$6:$F$155,"&gt;"&amp;$A24,Reservations!$K$6:$K$155,"Confirmed"),SUMIFS(Reservations!$G$6:$G$155,Reservations!$D$6:$D$155,B$4,Reservations!$E$6:$E$155,"&lt;="&amp;$A24,Reservations!$F$6:$F$155,"&gt;"&amp;$A24,Reservations!$K$6:$K$155,"Hold"),SUMIFS(Reservations!$G$6:$G$155,Reservations!$D$6:$D$155,B$4,Reservations!$E$6:$E$155,"&lt;="&amp;$A24,Reservations!$F$6:$F$155,"&gt;"&amp;$A24,Reservations!$K$6:$K$155,"Checked In")))</f>
        <v/>
      </c>
      <c r="C24" s="8">
        <f>IF(OR($A24="",C$4=""),"",SUM(SUMIFS(Reservations!$G$6:$G$155,Reservations!$D$6:$D$155,C$4,Reservations!$E$6:$E$155,"&lt;="&amp;$A24,Reservations!$F$6:$F$155,"&gt;"&amp;$A24,Reservations!$K$6:$K$155,"Confirmed"),SUMIFS(Reservations!$G$6:$G$155,Reservations!$D$6:$D$155,C$4,Reservations!$E$6:$E$155,"&lt;="&amp;$A24,Reservations!$F$6:$F$155,"&gt;"&amp;$A24,Reservations!$K$6:$K$155,"Hold"),SUMIFS(Reservations!$G$6:$G$155,Reservations!$D$6:$D$155,C$4,Reservations!$E$6:$E$155,"&lt;="&amp;$A24,Reservations!$F$6:$F$155,"&gt;"&amp;$A24,Reservations!$K$6:$K$155,"Checked In")))</f>
        <v/>
      </c>
      <c r="D24" s="8">
        <f>IF(OR($A24="",D$4=""),"",SUM(SUMIFS(Reservations!$G$6:$G$155,Reservations!$D$6:$D$155,D$4,Reservations!$E$6:$E$155,"&lt;="&amp;$A24,Reservations!$F$6:$F$155,"&gt;"&amp;$A24,Reservations!$K$6:$K$155,"Confirmed"),SUMIFS(Reservations!$G$6:$G$155,Reservations!$D$6:$D$155,D$4,Reservations!$E$6:$E$155,"&lt;="&amp;$A24,Reservations!$F$6:$F$155,"&gt;"&amp;$A24,Reservations!$K$6:$K$155,"Hold"),SUMIFS(Reservations!$G$6:$G$155,Reservations!$D$6:$D$155,D$4,Reservations!$E$6:$E$155,"&lt;="&amp;$A24,Reservations!$F$6:$F$155,"&gt;"&amp;$A24,Reservations!$K$6:$K$155,"Checked In")))</f>
        <v/>
      </c>
      <c r="E24" s="8">
        <f>IF($A24="","",SUM(B24:D24))</f>
        <v/>
      </c>
      <c r="F24" s="8">
        <f>IF($A24="","",$E$3)</f>
        <v/>
      </c>
      <c r="G24" s="8">
        <f>IF($A24="","",F24-E24)</f>
        <v/>
      </c>
      <c r="H24" s="19">
        <f>IF($A24="","",IF(G24&lt;0,"CHECK CAPACITY",IF(G24=0,"Full","Open")))</f>
        <v/>
      </c>
    </row>
    <row r="25">
      <c r="A25" s="27">
        <f>IF(ROW()-4&lt;=Assumptions!$B$5,Assumptions!$B$4+ROW()-5,"")</f>
        <v/>
      </c>
      <c r="B25" s="9">
        <f>IF(OR($A25="",B$4=""),"",SUM(SUMIFS(Reservations!$G$6:$G$155,Reservations!$D$6:$D$155,B$4,Reservations!$E$6:$E$155,"&lt;="&amp;$A25,Reservations!$F$6:$F$155,"&gt;"&amp;$A25,Reservations!$K$6:$K$155,"Confirmed"),SUMIFS(Reservations!$G$6:$G$155,Reservations!$D$6:$D$155,B$4,Reservations!$E$6:$E$155,"&lt;="&amp;$A25,Reservations!$F$6:$F$155,"&gt;"&amp;$A25,Reservations!$K$6:$K$155,"Hold"),SUMIFS(Reservations!$G$6:$G$155,Reservations!$D$6:$D$155,B$4,Reservations!$E$6:$E$155,"&lt;="&amp;$A25,Reservations!$F$6:$F$155,"&gt;"&amp;$A25,Reservations!$K$6:$K$155,"Checked In")))</f>
        <v/>
      </c>
      <c r="C25" s="9">
        <f>IF(OR($A25="",C$4=""),"",SUM(SUMIFS(Reservations!$G$6:$G$155,Reservations!$D$6:$D$155,C$4,Reservations!$E$6:$E$155,"&lt;="&amp;$A25,Reservations!$F$6:$F$155,"&gt;"&amp;$A25,Reservations!$K$6:$K$155,"Confirmed"),SUMIFS(Reservations!$G$6:$G$155,Reservations!$D$6:$D$155,C$4,Reservations!$E$6:$E$155,"&lt;="&amp;$A25,Reservations!$F$6:$F$155,"&gt;"&amp;$A25,Reservations!$K$6:$K$155,"Hold"),SUMIFS(Reservations!$G$6:$G$155,Reservations!$D$6:$D$155,C$4,Reservations!$E$6:$E$155,"&lt;="&amp;$A25,Reservations!$F$6:$F$155,"&gt;"&amp;$A25,Reservations!$K$6:$K$155,"Checked In")))</f>
        <v/>
      </c>
      <c r="D25" s="9">
        <f>IF(OR($A25="",D$4=""),"",SUM(SUMIFS(Reservations!$G$6:$G$155,Reservations!$D$6:$D$155,D$4,Reservations!$E$6:$E$155,"&lt;="&amp;$A25,Reservations!$F$6:$F$155,"&gt;"&amp;$A25,Reservations!$K$6:$K$155,"Confirmed"),SUMIFS(Reservations!$G$6:$G$155,Reservations!$D$6:$D$155,D$4,Reservations!$E$6:$E$155,"&lt;="&amp;$A25,Reservations!$F$6:$F$155,"&gt;"&amp;$A25,Reservations!$K$6:$K$155,"Hold"),SUMIFS(Reservations!$G$6:$G$155,Reservations!$D$6:$D$155,D$4,Reservations!$E$6:$E$155,"&lt;="&amp;$A25,Reservations!$F$6:$F$155,"&gt;"&amp;$A25,Reservations!$K$6:$K$155,"Checked In")))</f>
        <v/>
      </c>
      <c r="E25" s="9">
        <f>IF($A25="","",SUM(B25:D25))</f>
        <v/>
      </c>
      <c r="F25" s="9">
        <f>IF($A25="","",$E$3)</f>
        <v/>
      </c>
      <c r="G25" s="9">
        <f>IF($A25="","",F25-E25)</f>
        <v/>
      </c>
      <c r="H25" s="21">
        <f>IF($A25="","",IF(G25&lt;0,"CHECK CAPACITY",IF(G25=0,"Full","Open")))</f>
        <v/>
      </c>
    </row>
    <row r="26">
      <c r="A26" s="28">
        <f>IF(ROW()-4&lt;=Assumptions!$B$5,Assumptions!$B$4+ROW()-5,"")</f>
        <v/>
      </c>
      <c r="B26" s="8">
        <f>IF(OR($A26="",B$4=""),"",SUM(SUMIFS(Reservations!$G$6:$G$155,Reservations!$D$6:$D$155,B$4,Reservations!$E$6:$E$155,"&lt;="&amp;$A26,Reservations!$F$6:$F$155,"&gt;"&amp;$A26,Reservations!$K$6:$K$155,"Confirmed"),SUMIFS(Reservations!$G$6:$G$155,Reservations!$D$6:$D$155,B$4,Reservations!$E$6:$E$155,"&lt;="&amp;$A26,Reservations!$F$6:$F$155,"&gt;"&amp;$A26,Reservations!$K$6:$K$155,"Hold"),SUMIFS(Reservations!$G$6:$G$155,Reservations!$D$6:$D$155,B$4,Reservations!$E$6:$E$155,"&lt;="&amp;$A26,Reservations!$F$6:$F$155,"&gt;"&amp;$A26,Reservations!$K$6:$K$155,"Checked In")))</f>
        <v/>
      </c>
      <c r="C26" s="8">
        <f>IF(OR($A26="",C$4=""),"",SUM(SUMIFS(Reservations!$G$6:$G$155,Reservations!$D$6:$D$155,C$4,Reservations!$E$6:$E$155,"&lt;="&amp;$A26,Reservations!$F$6:$F$155,"&gt;"&amp;$A26,Reservations!$K$6:$K$155,"Confirmed"),SUMIFS(Reservations!$G$6:$G$155,Reservations!$D$6:$D$155,C$4,Reservations!$E$6:$E$155,"&lt;="&amp;$A26,Reservations!$F$6:$F$155,"&gt;"&amp;$A26,Reservations!$K$6:$K$155,"Hold"),SUMIFS(Reservations!$G$6:$G$155,Reservations!$D$6:$D$155,C$4,Reservations!$E$6:$E$155,"&lt;="&amp;$A26,Reservations!$F$6:$F$155,"&gt;"&amp;$A26,Reservations!$K$6:$K$155,"Checked In")))</f>
        <v/>
      </c>
      <c r="D26" s="8">
        <f>IF(OR($A26="",D$4=""),"",SUM(SUMIFS(Reservations!$G$6:$G$155,Reservations!$D$6:$D$155,D$4,Reservations!$E$6:$E$155,"&lt;="&amp;$A26,Reservations!$F$6:$F$155,"&gt;"&amp;$A26,Reservations!$K$6:$K$155,"Confirmed"),SUMIFS(Reservations!$G$6:$G$155,Reservations!$D$6:$D$155,D$4,Reservations!$E$6:$E$155,"&lt;="&amp;$A26,Reservations!$F$6:$F$155,"&gt;"&amp;$A26,Reservations!$K$6:$K$155,"Hold"),SUMIFS(Reservations!$G$6:$G$155,Reservations!$D$6:$D$155,D$4,Reservations!$E$6:$E$155,"&lt;="&amp;$A26,Reservations!$F$6:$F$155,"&gt;"&amp;$A26,Reservations!$K$6:$K$155,"Checked In")))</f>
        <v/>
      </c>
      <c r="E26" s="8">
        <f>IF($A26="","",SUM(B26:D26))</f>
        <v/>
      </c>
      <c r="F26" s="8">
        <f>IF($A26="","",$E$3)</f>
        <v/>
      </c>
      <c r="G26" s="8">
        <f>IF($A26="","",F26-E26)</f>
        <v/>
      </c>
      <c r="H26" s="19">
        <f>IF($A26="","",IF(G26&lt;0,"CHECK CAPACITY",IF(G26=0,"Full","Open")))</f>
        <v/>
      </c>
    </row>
    <row r="27">
      <c r="A27" s="27">
        <f>IF(ROW()-4&lt;=Assumptions!$B$5,Assumptions!$B$4+ROW()-5,"")</f>
        <v/>
      </c>
      <c r="B27" s="9">
        <f>IF(OR($A27="",B$4=""),"",SUM(SUMIFS(Reservations!$G$6:$G$155,Reservations!$D$6:$D$155,B$4,Reservations!$E$6:$E$155,"&lt;="&amp;$A27,Reservations!$F$6:$F$155,"&gt;"&amp;$A27,Reservations!$K$6:$K$155,"Confirmed"),SUMIFS(Reservations!$G$6:$G$155,Reservations!$D$6:$D$155,B$4,Reservations!$E$6:$E$155,"&lt;="&amp;$A27,Reservations!$F$6:$F$155,"&gt;"&amp;$A27,Reservations!$K$6:$K$155,"Hold"),SUMIFS(Reservations!$G$6:$G$155,Reservations!$D$6:$D$155,B$4,Reservations!$E$6:$E$155,"&lt;="&amp;$A27,Reservations!$F$6:$F$155,"&gt;"&amp;$A27,Reservations!$K$6:$K$155,"Checked In")))</f>
        <v/>
      </c>
      <c r="C27" s="9">
        <f>IF(OR($A27="",C$4=""),"",SUM(SUMIFS(Reservations!$G$6:$G$155,Reservations!$D$6:$D$155,C$4,Reservations!$E$6:$E$155,"&lt;="&amp;$A27,Reservations!$F$6:$F$155,"&gt;"&amp;$A27,Reservations!$K$6:$K$155,"Confirmed"),SUMIFS(Reservations!$G$6:$G$155,Reservations!$D$6:$D$155,C$4,Reservations!$E$6:$E$155,"&lt;="&amp;$A27,Reservations!$F$6:$F$155,"&gt;"&amp;$A27,Reservations!$K$6:$K$155,"Hold"),SUMIFS(Reservations!$G$6:$G$155,Reservations!$D$6:$D$155,C$4,Reservations!$E$6:$E$155,"&lt;="&amp;$A27,Reservations!$F$6:$F$155,"&gt;"&amp;$A27,Reservations!$K$6:$K$155,"Checked In")))</f>
        <v/>
      </c>
      <c r="D27" s="9">
        <f>IF(OR($A27="",D$4=""),"",SUM(SUMIFS(Reservations!$G$6:$G$155,Reservations!$D$6:$D$155,D$4,Reservations!$E$6:$E$155,"&lt;="&amp;$A27,Reservations!$F$6:$F$155,"&gt;"&amp;$A27,Reservations!$K$6:$K$155,"Confirmed"),SUMIFS(Reservations!$G$6:$G$155,Reservations!$D$6:$D$155,D$4,Reservations!$E$6:$E$155,"&lt;="&amp;$A27,Reservations!$F$6:$F$155,"&gt;"&amp;$A27,Reservations!$K$6:$K$155,"Hold"),SUMIFS(Reservations!$G$6:$G$155,Reservations!$D$6:$D$155,D$4,Reservations!$E$6:$E$155,"&lt;="&amp;$A27,Reservations!$F$6:$F$155,"&gt;"&amp;$A27,Reservations!$K$6:$K$155,"Checked In")))</f>
        <v/>
      </c>
      <c r="E27" s="9">
        <f>IF($A27="","",SUM(B27:D27))</f>
        <v/>
      </c>
      <c r="F27" s="9">
        <f>IF($A27="","",$E$3)</f>
        <v/>
      </c>
      <c r="G27" s="9">
        <f>IF($A27="","",F27-E27)</f>
        <v/>
      </c>
      <c r="H27" s="21">
        <f>IF($A27="","",IF(G27&lt;0,"CHECK CAPACITY",IF(G27=0,"Full","Open")))</f>
        <v/>
      </c>
    </row>
    <row r="28">
      <c r="A28" s="28">
        <f>IF(ROW()-4&lt;=Assumptions!$B$5,Assumptions!$B$4+ROW()-5,"")</f>
        <v/>
      </c>
      <c r="B28" s="8">
        <f>IF(OR($A28="",B$4=""),"",SUM(SUMIFS(Reservations!$G$6:$G$155,Reservations!$D$6:$D$155,B$4,Reservations!$E$6:$E$155,"&lt;="&amp;$A28,Reservations!$F$6:$F$155,"&gt;"&amp;$A28,Reservations!$K$6:$K$155,"Confirmed"),SUMIFS(Reservations!$G$6:$G$155,Reservations!$D$6:$D$155,B$4,Reservations!$E$6:$E$155,"&lt;="&amp;$A28,Reservations!$F$6:$F$155,"&gt;"&amp;$A28,Reservations!$K$6:$K$155,"Hold"),SUMIFS(Reservations!$G$6:$G$155,Reservations!$D$6:$D$155,B$4,Reservations!$E$6:$E$155,"&lt;="&amp;$A28,Reservations!$F$6:$F$155,"&gt;"&amp;$A28,Reservations!$K$6:$K$155,"Checked In")))</f>
        <v/>
      </c>
      <c r="C28" s="8">
        <f>IF(OR($A28="",C$4=""),"",SUM(SUMIFS(Reservations!$G$6:$G$155,Reservations!$D$6:$D$155,C$4,Reservations!$E$6:$E$155,"&lt;="&amp;$A28,Reservations!$F$6:$F$155,"&gt;"&amp;$A28,Reservations!$K$6:$K$155,"Confirmed"),SUMIFS(Reservations!$G$6:$G$155,Reservations!$D$6:$D$155,C$4,Reservations!$E$6:$E$155,"&lt;="&amp;$A28,Reservations!$F$6:$F$155,"&gt;"&amp;$A28,Reservations!$K$6:$K$155,"Hold"),SUMIFS(Reservations!$G$6:$G$155,Reservations!$D$6:$D$155,C$4,Reservations!$E$6:$E$155,"&lt;="&amp;$A28,Reservations!$F$6:$F$155,"&gt;"&amp;$A28,Reservations!$K$6:$K$155,"Checked In")))</f>
        <v/>
      </c>
      <c r="D28" s="8">
        <f>IF(OR($A28="",D$4=""),"",SUM(SUMIFS(Reservations!$G$6:$G$155,Reservations!$D$6:$D$155,D$4,Reservations!$E$6:$E$155,"&lt;="&amp;$A28,Reservations!$F$6:$F$155,"&gt;"&amp;$A28,Reservations!$K$6:$K$155,"Confirmed"),SUMIFS(Reservations!$G$6:$G$155,Reservations!$D$6:$D$155,D$4,Reservations!$E$6:$E$155,"&lt;="&amp;$A28,Reservations!$F$6:$F$155,"&gt;"&amp;$A28,Reservations!$K$6:$K$155,"Hold"),SUMIFS(Reservations!$G$6:$G$155,Reservations!$D$6:$D$155,D$4,Reservations!$E$6:$E$155,"&lt;="&amp;$A28,Reservations!$F$6:$F$155,"&gt;"&amp;$A28,Reservations!$K$6:$K$155,"Checked In")))</f>
        <v/>
      </c>
      <c r="E28" s="8">
        <f>IF($A28="","",SUM(B28:D28))</f>
        <v/>
      </c>
      <c r="F28" s="8">
        <f>IF($A28="","",$E$3)</f>
        <v/>
      </c>
      <c r="G28" s="8">
        <f>IF($A28="","",F28-E28)</f>
        <v/>
      </c>
      <c r="H28" s="19">
        <f>IF($A28="","",IF(G28&lt;0,"CHECK CAPACITY",IF(G28=0,"Full","Open")))</f>
        <v/>
      </c>
    </row>
    <row r="29">
      <c r="A29" s="27">
        <f>IF(ROW()-4&lt;=Assumptions!$B$5,Assumptions!$B$4+ROW()-5,"")</f>
        <v/>
      </c>
      <c r="B29" s="9">
        <f>IF(OR($A29="",B$4=""),"",SUM(SUMIFS(Reservations!$G$6:$G$155,Reservations!$D$6:$D$155,B$4,Reservations!$E$6:$E$155,"&lt;="&amp;$A29,Reservations!$F$6:$F$155,"&gt;"&amp;$A29,Reservations!$K$6:$K$155,"Confirmed"),SUMIFS(Reservations!$G$6:$G$155,Reservations!$D$6:$D$155,B$4,Reservations!$E$6:$E$155,"&lt;="&amp;$A29,Reservations!$F$6:$F$155,"&gt;"&amp;$A29,Reservations!$K$6:$K$155,"Hold"),SUMIFS(Reservations!$G$6:$G$155,Reservations!$D$6:$D$155,B$4,Reservations!$E$6:$E$155,"&lt;="&amp;$A29,Reservations!$F$6:$F$155,"&gt;"&amp;$A29,Reservations!$K$6:$K$155,"Checked In")))</f>
        <v/>
      </c>
      <c r="C29" s="9">
        <f>IF(OR($A29="",C$4=""),"",SUM(SUMIFS(Reservations!$G$6:$G$155,Reservations!$D$6:$D$155,C$4,Reservations!$E$6:$E$155,"&lt;="&amp;$A29,Reservations!$F$6:$F$155,"&gt;"&amp;$A29,Reservations!$K$6:$K$155,"Confirmed"),SUMIFS(Reservations!$G$6:$G$155,Reservations!$D$6:$D$155,C$4,Reservations!$E$6:$E$155,"&lt;="&amp;$A29,Reservations!$F$6:$F$155,"&gt;"&amp;$A29,Reservations!$K$6:$K$155,"Hold"),SUMIFS(Reservations!$G$6:$G$155,Reservations!$D$6:$D$155,C$4,Reservations!$E$6:$E$155,"&lt;="&amp;$A29,Reservations!$F$6:$F$155,"&gt;"&amp;$A29,Reservations!$K$6:$K$155,"Checked In")))</f>
        <v/>
      </c>
      <c r="D29" s="9">
        <f>IF(OR($A29="",D$4=""),"",SUM(SUMIFS(Reservations!$G$6:$G$155,Reservations!$D$6:$D$155,D$4,Reservations!$E$6:$E$155,"&lt;="&amp;$A29,Reservations!$F$6:$F$155,"&gt;"&amp;$A29,Reservations!$K$6:$K$155,"Confirmed"),SUMIFS(Reservations!$G$6:$G$155,Reservations!$D$6:$D$155,D$4,Reservations!$E$6:$E$155,"&lt;="&amp;$A29,Reservations!$F$6:$F$155,"&gt;"&amp;$A29,Reservations!$K$6:$K$155,"Hold"),SUMIFS(Reservations!$G$6:$G$155,Reservations!$D$6:$D$155,D$4,Reservations!$E$6:$E$155,"&lt;="&amp;$A29,Reservations!$F$6:$F$155,"&gt;"&amp;$A29,Reservations!$K$6:$K$155,"Checked In")))</f>
        <v/>
      </c>
      <c r="E29" s="9">
        <f>IF($A29="","",SUM(B29:D29))</f>
        <v/>
      </c>
      <c r="F29" s="9">
        <f>IF($A29="","",$E$3)</f>
        <v/>
      </c>
      <c r="G29" s="9">
        <f>IF($A29="","",F29-E29)</f>
        <v/>
      </c>
      <c r="H29" s="21">
        <f>IF($A29="","",IF(G29&lt;0,"CHECK CAPACITY",IF(G29=0,"Full","Open")))</f>
        <v/>
      </c>
    </row>
    <row r="30">
      <c r="A30" s="28">
        <f>IF(ROW()-4&lt;=Assumptions!$B$5,Assumptions!$B$4+ROW()-5,"")</f>
        <v/>
      </c>
      <c r="B30" s="8">
        <f>IF(OR($A30="",B$4=""),"",SUM(SUMIFS(Reservations!$G$6:$G$155,Reservations!$D$6:$D$155,B$4,Reservations!$E$6:$E$155,"&lt;="&amp;$A30,Reservations!$F$6:$F$155,"&gt;"&amp;$A30,Reservations!$K$6:$K$155,"Confirmed"),SUMIFS(Reservations!$G$6:$G$155,Reservations!$D$6:$D$155,B$4,Reservations!$E$6:$E$155,"&lt;="&amp;$A30,Reservations!$F$6:$F$155,"&gt;"&amp;$A30,Reservations!$K$6:$K$155,"Hold"),SUMIFS(Reservations!$G$6:$G$155,Reservations!$D$6:$D$155,B$4,Reservations!$E$6:$E$155,"&lt;="&amp;$A30,Reservations!$F$6:$F$155,"&gt;"&amp;$A30,Reservations!$K$6:$K$155,"Checked In")))</f>
        <v/>
      </c>
      <c r="C30" s="8">
        <f>IF(OR($A30="",C$4=""),"",SUM(SUMIFS(Reservations!$G$6:$G$155,Reservations!$D$6:$D$155,C$4,Reservations!$E$6:$E$155,"&lt;="&amp;$A30,Reservations!$F$6:$F$155,"&gt;"&amp;$A30,Reservations!$K$6:$K$155,"Confirmed"),SUMIFS(Reservations!$G$6:$G$155,Reservations!$D$6:$D$155,C$4,Reservations!$E$6:$E$155,"&lt;="&amp;$A30,Reservations!$F$6:$F$155,"&gt;"&amp;$A30,Reservations!$K$6:$K$155,"Hold"),SUMIFS(Reservations!$G$6:$G$155,Reservations!$D$6:$D$155,C$4,Reservations!$E$6:$E$155,"&lt;="&amp;$A30,Reservations!$F$6:$F$155,"&gt;"&amp;$A30,Reservations!$K$6:$K$155,"Checked In")))</f>
        <v/>
      </c>
      <c r="D30" s="8">
        <f>IF(OR($A30="",D$4=""),"",SUM(SUMIFS(Reservations!$G$6:$G$155,Reservations!$D$6:$D$155,D$4,Reservations!$E$6:$E$155,"&lt;="&amp;$A30,Reservations!$F$6:$F$155,"&gt;"&amp;$A30,Reservations!$K$6:$K$155,"Confirmed"),SUMIFS(Reservations!$G$6:$G$155,Reservations!$D$6:$D$155,D$4,Reservations!$E$6:$E$155,"&lt;="&amp;$A30,Reservations!$F$6:$F$155,"&gt;"&amp;$A30,Reservations!$K$6:$K$155,"Hold"),SUMIFS(Reservations!$G$6:$G$155,Reservations!$D$6:$D$155,D$4,Reservations!$E$6:$E$155,"&lt;="&amp;$A30,Reservations!$F$6:$F$155,"&gt;"&amp;$A30,Reservations!$K$6:$K$155,"Checked In")))</f>
        <v/>
      </c>
      <c r="E30" s="8">
        <f>IF($A30="","",SUM(B30:D30))</f>
        <v/>
      </c>
      <c r="F30" s="8">
        <f>IF($A30="","",$E$3)</f>
        <v/>
      </c>
      <c r="G30" s="8">
        <f>IF($A30="","",F30-E30)</f>
        <v/>
      </c>
      <c r="H30" s="19">
        <f>IF($A30="","",IF(G30&lt;0,"CHECK CAPACITY",IF(G30=0,"Full","Open")))</f>
        <v/>
      </c>
    </row>
    <row r="31">
      <c r="A31" s="27">
        <f>IF(ROW()-4&lt;=Assumptions!$B$5,Assumptions!$B$4+ROW()-5,"")</f>
        <v/>
      </c>
      <c r="B31" s="9">
        <f>IF(OR($A31="",B$4=""),"",SUM(SUMIFS(Reservations!$G$6:$G$155,Reservations!$D$6:$D$155,B$4,Reservations!$E$6:$E$155,"&lt;="&amp;$A31,Reservations!$F$6:$F$155,"&gt;"&amp;$A31,Reservations!$K$6:$K$155,"Confirmed"),SUMIFS(Reservations!$G$6:$G$155,Reservations!$D$6:$D$155,B$4,Reservations!$E$6:$E$155,"&lt;="&amp;$A31,Reservations!$F$6:$F$155,"&gt;"&amp;$A31,Reservations!$K$6:$K$155,"Hold"),SUMIFS(Reservations!$G$6:$G$155,Reservations!$D$6:$D$155,B$4,Reservations!$E$6:$E$155,"&lt;="&amp;$A31,Reservations!$F$6:$F$155,"&gt;"&amp;$A31,Reservations!$K$6:$K$155,"Checked In")))</f>
        <v/>
      </c>
      <c r="C31" s="9">
        <f>IF(OR($A31="",C$4=""),"",SUM(SUMIFS(Reservations!$G$6:$G$155,Reservations!$D$6:$D$155,C$4,Reservations!$E$6:$E$155,"&lt;="&amp;$A31,Reservations!$F$6:$F$155,"&gt;"&amp;$A31,Reservations!$K$6:$K$155,"Confirmed"),SUMIFS(Reservations!$G$6:$G$155,Reservations!$D$6:$D$155,C$4,Reservations!$E$6:$E$155,"&lt;="&amp;$A31,Reservations!$F$6:$F$155,"&gt;"&amp;$A31,Reservations!$K$6:$K$155,"Hold"),SUMIFS(Reservations!$G$6:$G$155,Reservations!$D$6:$D$155,C$4,Reservations!$E$6:$E$155,"&lt;="&amp;$A31,Reservations!$F$6:$F$155,"&gt;"&amp;$A31,Reservations!$K$6:$K$155,"Checked In")))</f>
        <v/>
      </c>
      <c r="D31" s="9">
        <f>IF(OR($A31="",D$4=""),"",SUM(SUMIFS(Reservations!$G$6:$G$155,Reservations!$D$6:$D$155,D$4,Reservations!$E$6:$E$155,"&lt;="&amp;$A31,Reservations!$F$6:$F$155,"&gt;"&amp;$A31,Reservations!$K$6:$K$155,"Confirmed"),SUMIFS(Reservations!$G$6:$G$155,Reservations!$D$6:$D$155,D$4,Reservations!$E$6:$E$155,"&lt;="&amp;$A31,Reservations!$F$6:$F$155,"&gt;"&amp;$A31,Reservations!$K$6:$K$155,"Hold"),SUMIFS(Reservations!$G$6:$G$155,Reservations!$D$6:$D$155,D$4,Reservations!$E$6:$E$155,"&lt;="&amp;$A31,Reservations!$F$6:$F$155,"&gt;"&amp;$A31,Reservations!$K$6:$K$155,"Checked In")))</f>
        <v/>
      </c>
      <c r="E31" s="9">
        <f>IF($A31="","",SUM(B31:D31))</f>
        <v/>
      </c>
      <c r="F31" s="9">
        <f>IF($A31="","",$E$3)</f>
        <v/>
      </c>
      <c r="G31" s="9">
        <f>IF($A31="","",F31-E31)</f>
        <v/>
      </c>
      <c r="H31" s="21">
        <f>IF($A31="","",IF(G31&lt;0,"CHECK CAPACITY",IF(G31=0,"Full","Open")))</f>
        <v/>
      </c>
    </row>
    <row r="32">
      <c r="A32" s="28">
        <f>IF(ROW()-4&lt;=Assumptions!$B$5,Assumptions!$B$4+ROW()-5,"")</f>
        <v/>
      </c>
      <c r="B32" s="8">
        <f>IF(OR($A32="",B$4=""),"",SUM(SUMIFS(Reservations!$G$6:$G$155,Reservations!$D$6:$D$155,B$4,Reservations!$E$6:$E$155,"&lt;="&amp;$A32,Reservations!$F$6:$F$155,"&gt;"&amp;$A32,Reservations!$K$6:$K$155,"Confirmed"),SUMIFS(Reservations!$G$6:$G$155,Reservations!$D$6:$D$155,B$4,Reservations!$E$6:$E$155,"&lt;="&amp;$A32,Reservations!$F$6:$F$155,"&gt;"&amp;$A32,Reservations!$K$6:$K$155,"Hold"),SUMIFS(Reservations!$G$6:$G$155,Reservations!$D$6:$D$155,B$4,Reservations!$E$6:$E$155,"&lt;="&amp;$A32,Reservations!$F$6:$F$155,"&gt;"&amp;$A32,Reservations!$K$6:$K$155,"Checked In")))</f>
        <v/>
      </c>
      <c r="C32" s="8">
        <f>IF(OR($A32="",C$4=""),"",SUM(SUMIFS(Reservations!$G$6:$G$155,Reservations!$D$6:$D$155,C$4,Reservations!$E$6:$E$155,"&lt;="&amp;$A32,Reservations!$F$6:$F$155,"&gt;"&amp;$A32,Reservations!$K$6:$K$155,"Confirmed"),SUMIFS(Reservations!$G$6:$G$155,Reservations!$D$6:$D$155,C$4,Reservations!$E$6:$E$155,"&lt;="&amp;$A32,Reservations!$F$6:$F$155,"&gt;"&amp;$A32,Reservations!$K$6:$K$155,"Hold"),SUMIFS(Reservations!$G$6:$G$155,Reservations!$D$6:$D$155,C$4,Reservations!$E$6:$E$155,"&lt;="&amp;$A32,Reservations!$F$6:$F$155,"&gt;"&amp;$A32,Reservations!$K$6:$K$155,"Checked In")))</f>
        <v/>
      </c>
      <c r="D32" s="8">
        <f>IF(OR($A32="",D$4=""),"",SUM(SUMIFS(Reservations!$G$6:$G$155,Reservations!$D$6:$D$155,D$4,Reservations!$E$6:$E$155,"&lt;="&amp;$A32,Reservations!$F$6:$F$155,"&gt;"&amp;$A32,Reservations!$K$6:$K$155,"Confirmed"),SUMIFS(Reservations!$G$6:$G$155,Reservations!$D$6:$D$155,D$4,Reservations!$E$6:$E$155,"&lt;="&amp;$A32,Reservations!$F$6:$F$155,"&gt;"&amp;$A32,Reservations!$K$6:$K$155,"Hold"),SUMIFS(Reservations!$G$6:$G$155,Reservations!$D$6:$D$155,D$4,Reservations!$E$6:$E$155,"&lt;="&amp;$A32,Reservations!$F$6:$F$155,"&gt;"&amp;$A32,Reservations!$K$6:$K$155,"Checked In")))</f>
        <v/>
      </c>
      <c r="E32" s="8">
        <f>IF($A32="","",SUM(B32:D32))</f>
        <v/>
      </c>
      <c r="F32" s="8">
        <f>IF($A32="","",$E$3)</f>
        <v/>
      </c>
      <c r="G32" s="8">
        <f>IF($A32="","",F32-E32)</f>
        <v/>
      </c>
      <c r="H32" s="19">
        <f>IF($A32="","",IF(G32&lt;0,"CHECK CAPACITY",IF(G32=0,"Full","Open")))</f>
        <v/>
      </c>
    </row>
    <row r="33">
      <c r="A33" s="27">
        <f>IF(ROW()-4&lt;=Assumptions!$B$5,Assumptions!$B$4+ROW()-5,"")</f>
        <v/>
      </c>
      <c r="B33" s="9">
        <f>IF(OR($A33="",B$4=""),"",SUM(SUMIFS(Reservations!$G$6:$G$155,Reservations!$D$6:$D$155,B$4,Reservations!$E$6:$E$155,"&lt;="&amp;$A33,Reservations!$F$6:$F$155,"&gt;"&amp;$A33,Reservations!$K$6:$K$155,"Confirmed"),SUMIFS(Reservations!$G$6:$G$155,Reservations!$D$6:$D$155,B$4,Reservations!$E$6:$E$155,"&lt;="&amp;$A33,Reservations!$F$6:$F$155,"&gt;"&amp;$A33,Reservations!$K$6:$K$155,"Hold"),SUMIFS(Reservations!$G$6:$G$155,Reservations!$D$6:$D$155,B$4,Reservations!$E$6:$E$155,"&lt;="&amp;$A33,Reservations!$F$6:$F$155,"&gt;"&amp;$A33,Reservations!$K$6:$K$155,"Checked In")))</f>
        <v/>
      </c>
      <c r="C33" s="9">
        <f>IF(OR($A33="",C$4=""),"",SUM(SUMIFS(Reservations!$G$6:$G$155,Reservations!$D$6:$D$155,C$4,Reservations!$E$6:$E$155,"&lt;="&amp;$A33,Reservations!$F$6:$F$155,"&gt;"&amp;$A33,Reservations!$K$6:$K$155,"Confirmed"),SUMIFS(Reservations!$G$6:$G$155,Reservations!$D$6:$D$155,C$4,Reservations!$E$6:$E$155,"&lt;="&amp;$A33,Reservations!$F$6:$F$155,"&gt;"&amp;$A33,Reservations!$K$6:$K$155,"Hold"),SUMIFS(Reservations!$G$6:$G$155,Reservations!$D$6:$D$155,C$4,Reservations!$E$6:$E$155,"&lt;="&amp;$A33,Reservations!$F$6:$F$155,"&gt;"&amp;$A33,Reservations!$K$6:$K$155,"Checked In")))</f>
        <v/>
      </c>
      <c r="D33" s="9">
        <f>IF(OR($A33="",D$4=""),"",SUM(SUMIFS(Reservations!$G$6:$G$155,Reservations!$D$6:$D$155,D$4,Reservations!$E$6:$E$155,"&lt;="&amp;$A33,Reservations!$F$6:$F$155,"&gt;"&amp;$A33,Reservations!$K$6:$K$155,"Confirmed"),SUMIFS(Reservations!$G$6:$G$155,Reservations!$D$6:$D$155,D$4,Reservations!$E$6:$E$155,"&lt;="&amp;$A33,Reservations!$F$6:$F$155,"&gt;"&amp;$A33,Reservations!$K$6:$K$155,"Hold"),SUMIFS(Reservations!$G$6:$G$155,Reservations!$D$6:$D$155,D$4,Reservations!$E$6:$E$155,"&lt;="&amp;$A33,Reservations!$F$6:$F$155,"&gt;"&amp;$A33,Reservations!$K$6:$K$155,"Checked In")))</f>
        <v/>
      </c>
      <c r="E33" s="9">
        <f>IF($A33="","",SUM(B33:D33))</f>
        <v/>
      </c>
      <c r="F33" s="9">
        <f>IF($A33="","",$E$3)</f>
        <v/>
      </c>
      <c r="G33" s="9">
        <f>IF($A33="","",F33-E33)</f>
        <v/>
      </c>
      <c r="H33" s="21">
        <f>IF($A33="","",IF(G33&lt;0,"CHECK CAPACITY",IF(G33=0,"Full","Open")))</f>
        <v/>
      </c>
    </row>
    <row r="34">
      <c r="A34" s="28">
        <f>IF(ROW()-4&lt;=Assumptions!$B$5,Assumptions!$B$4+ROW()-5,"")</f>
        <v/>
      </c>
      <c r="B34" s="8">
        <f>IF(OR($A34="",B$4=""),"",SUM(SUMIFS(Reservations!$G$6:$G$155,Reservations!$D$6:$D$155,B$4,Reservations!$E$6:$E$155,"&lt;="&amp;$A34,Reservations!$F$6:$F$155,"&gt;"&amp;$A34,Reservations!$K$6:$K$155,"Confirmed"),SUMIFS(Reservations!$G$6:$G$155,Reservations!$D$6:$D$155,B$4,Reservations!$E$6:$E$155,"&lt;="&amp;$A34,Reservations!$F$6:$F$155,"&gt;"&amp;$A34,Reservations!$K$6:$K$155,"Hold"),SUMIFS(Reservations!$G$6:$G$155,Reservations!$D$6:$D$155,B$4,Reservations!$E$6:$E$155,"&lt;="&amp;$A34,Reservations!$F$6:$F$155,"&gt;"&amp;$A34,Reservations!$K$6:$K$155,"Checked In")))</f>
        <v/>
      </c>
      <c r="C34" s="8">
        <f>IF(OR($A34="",C$4=""),"",SUM(SUMIFS(Reservations!$G$6:$G$155,Reservations!$D$6:$D$155,C$4,Reservations!$E$6:$E$155,"&lt;="&amp;$A34,Reservations!$F$6:$F$155,"&gt;"&amp;$A34,Reservations!$K$6:$K$155,"Confirmed"),SUMIFS(Reservations!$G$6:$G$155,Reservations!$D$6:$D$155,C$4,Reservations!$E$6:$E$155,"&lt;="&amp;$A34,Reservations!$F$6:$F$155,"&gt;"&amp;$A34,Reservations!$K$6:$K$155,"Hold"),SUMIFS(Reservations!$G$6:$G$155,Reservations!$D$6:$D$155,C$4,Reservations!$E$6:$E$155,"&lt;="&amp;$A34,Reservations!$F$6:$F$155,"&gt;"&amp;$A34,Reservations!$K$6:$K$155,"Checked In")))</f>
        <v/>
      </c>
      <c r="D34" s="8">
        <f>IF(OR($A34="",D$4=""),"",SUM(SUMIFS(Reservations!$G$6:$G$155,Reservations!$D$6:$D$155,D$4,Reservations!$E$6:$E$155,"&lt;="&amp;$A34,Reservations!$F$6:$F$155,"&gt;"&amp;$A34,Reservations!$K$6:$K$155,"Confirmed"),SUMIFS(Reservations!$G$6:$G$155,Reservations!$D$6:$D$155,D$4,Reservations!$E$6:$E$155,"&lt;="&amp;$A34,Reservations!$F$6:$F$155,"&gt;"&amp;$A34,Reservations!$K$6:$K$155,"Hold"),SUMIFS(Reservations!$G$6:$G$155,Reservations!$D$6:$D$155,D$4,Reservations!$E$6:$E$155,"&lt;="&amp;$A34,Reservations!$F$6:$F$155,"&gt;"&amp;$A34,Reservations!$K$6:$K$155,"Checked In")))</f>
        <v/>
      </c>
      <c r="E34" s="8">
        <f>IF($A34="","",SUM(B34:D34))</f>
        <v/>
      </c>
      <c r="F34" s="8">
        <f>IF($A34="","",$E$3)</f>
        <v/>
      </c>
      <c r="G34" s="8">
        <f>IF($A34="","",F34-E34)</f>
        <v/>
      </c>
      <c r="H34" s="19">
        <f>IF($A34="","",IF(G34&lt;0,"CHECK CAPACITY",IF(G34=0,"Full","Open")))</f>
        <v/>
      </c>
    </row>
    <row r="35">
      <c r="A35" s="27">
        <f>IF(ROW()-4&lt;=Assumptions!$B$5,Assumptions!$B$4+ROW()-5,"")</f>
        <v/>
      </c>
      <c r="B35" s="9">
        <f>IF(OR($A35="",B$4=""),"",SUM(SUMIFS(Reservations!$G$6:$G$155,Reservations!$D$6:$D$155,B$4,Reservations!$E$6:$E$155,"&lt;="&amp;$A35,Reservations!$F$6:$F$155,"&gt;"&amp;$A35,Reservations!$K$6:$K$155,"Confirmed"),SUMIFS(Reservations!$G$6:$G$155,Reservations!$D$6:$D$155,B$4,Reservations!$E$6:$E$155,"&lt;="&amp;$A35,Reservations!$F$6:$F$155,"&gt;"&amp;$A35,Reservations!$K$6:$K$155,"Hold"),SUMIFS(Reservations!$G$6:$G$155,Reservations!$D$6:$D$155,B$4,Reservations!$E$6:$E$155,"&lt;="&amp;$A35,Reservations!$F$6:$F$155,"&gt;"&amp;$A35,Reservations!$K$6:$K$155,"Checked In")))</f>
        <v/>
      </c>
      <c r="C35" s="9">
        <f>IF(OR($A35="",C$4=""),"",SUM(SUMIFS(Reservations!$G$6:$G$155,Reservations!$D$6:$D$155,C$4,Reservations!$E$6:$E$155,"&lt;="&amp;$A35,Reservations!$F$6:$F$155,"&gt;"&amp;$A35,Reservations!$K$6:$K$155,"Confirmed"),SUMIFS(Reservations!$G$6:$G$155,Reservations!$D$6:$D$155,C$4,Reservations!$E$6:$E$155,"&lt;="&amp;$A35,Reservations!$F$6:$F$155,"&gt;"&amp;$A35,Reservations!$K$6:$K$155,"Hold"),SUMIFS(Reservations!$G$6:$G$155,Reservations!$D$6:$D$155,C$4,Reservations!$E$6:$E$155,"&lt;="&amp;$A35,Reservations!$F$6:$F$155,"&gt;"&amp;$A35,Reservations!$K$6:$K$155,"Checked In")))</f>
        <v/>
      </c>
      <c r="D35" s="9">
        <f>IF(OR($A35="",D$4=""),"",SUM(SUMIFS(Reservations!$G$6:$G$155,Reservations!$D$6:$D$155,D$4,Reservations!$E$6:$E$155,"&lt;="&amp;$A35,Reservations!$F$6:$F$155,"&gt;"&amp;$A35,Reservations!$K$6:$K$155,"Confirmed"),SUMIFS(Reservations!$G$6:$G$155,Reservations!$D$6:$D$155,D$4,Reservations!$E$6:$E$155,"&lt;="&amp;$A35,Reservations!$F$6:$F$155,"&gt;"&amp;$A35,Reservations!$K$6:$K$155,"Hold"),SUMIFS(Reservations!$G$6:$G$155,Reservations!$D$6:$D$155,D$4,Reservations!$E$6:$E$155,"&lt;="&amp;$A35,Reservations!$F$6:$F$155,"&gt;"&amp;$A35,Reservations!$K$6:$K$155,"Checked In")))</f>
        <v/>
      </c>
      <c r="E35" s="9">
        <f>IF($A35="","",SUM(B35:D35))</f>
        <v/>
      </c>
      <c r="F35" s="9">
        <f>IF($A35="","",$E$3)</f>
        <v/>
      </c>
      <c r="G35" s="9">
        <f>IF($A35="","",F35-E35)</f>
        <v/>
      </c>
      <c r="H35" s="21">
        <f>IF($A35="","",IF(G35&lt;0,"CHECK CAPACITY",IF(G35=0,"Full","Open")))</f>
        <v/>
      </c>
    </row>
    <row r="36">
      <c r="A36" s="28">
        <f>IF(ROW()-4&lt;=Assumptions!$B$5,Assumptions!$B$4+ROW()-5,"")</f>
        <v/>
      </c>
      <c r="B36" s="8">
        <f>IF(OR($A36="",B$4=""),"",SUM(SUMIFS(Reservations!$G$6:$G$155,Reservations!$D$6:$D$155,B$4,Reservations!$E$6:$E$155,"&lt;="&amp;$A36,Reservations!$F$6:$F$155,"&gt;"&amp;$A36,Reservations!$K$6:$K$155,"Confirmed"),SUMIFS(Reservations!$G$6:$G$155,Reservations!$D$6:$D$155,B$4,Reservations!$E$6:$E$155,"&lt;="&amp;$A36,Reservations!$F$6:$F$155,"&gt;"&amp;$A36,Reservations!$K$6:$K$155,"Hold"),SUMIFS(Reservations!$G$6:$G$155,Reservations!$D$6:$D$155,B$4,Reservations!$E$6:$E$155,"&lt;="&amp;$A36,Reservations!$F$6:$F$155,"&gt;"&amp;$A36,Reservations!$K$6:$K$155,"Checked In")))</f>
        <v/>
      </c>
      <c r="C36" s="8">
        <f>IF(OR($A36="",C$4=""),"",SUM(SUMIFS(Reservations!$G$6:$G$155,Reservations!$D$6:$D$155,C$4,Reservations!$E$6:$E$155,"&lt;="&amp;$A36,Reservations!$F$6:$F$155,"&gt;"&amp;$A36,Reservations!$K$6:$K$155,"Confirmed"),SUMIFS(Reservations!$G$6:$G$155,Reservations!$D$6:$D$155,C$4,Reservations!$E$6:$E$155,"&lt;="&amp;$A36,Reservations!$F$6:$F$155,"&gt;"&amp;$A36,Reservations!$K$6:$K$155,"Hold"),SUMIFS(Reservations!$G$6:$G$155,Reservations!$D$6:$D$155,C$4,Reservations!$E$6:$E$155,"&lt;="&amp;$A36,Reservations!$F$6:$F$155,"&gt;"&amp;$A36,Reservations!$K$6:$K$155,"Checked In")))</f>
        <v/>
      </c>
      <c r="D36" s="8">
        <f>IF(OR($A36="",D$4=""),"",SUM(SUMIFS(Reservations!$G$6:$G$155,Reservations!$D$6:$D$155,D$4,Reservations!$E$6:$E$155,"&lt;="&amp;$A36,Reservations!$F$6:$F$155,"&gt;"&amp;$A36,Reservations!$K$6:$K$155,"Confirmed"),SUMIFS(Reservations!$G$6:$G$155,Reservations!$D$6:$D$155,D$4,Reservations!$E$6:$E$155,"&lt;="&amp;$A36,Reservations!$F$6:$F$155,"&gt;"&amp;$A36,Reservations!$K$6:$K$155,"Hold"),SUMIFS(Reservations!$G$6:$G$155,Reservations!$D$6:$D$155,D$4,Reservations!$E$6:$E$155,"&lt;="&amp;$A36,Reservations!$F$6:$F$155,"&gt;"&amp;$A36,Reservations!$K$6:$K$155,"Checked In")))</f>
        <v/>
      </c>
      <c r="E36" s="8">
        <f>IF($A36="","",SUM(B36:D36))</f>
        <v/>
      </c>
      <c r="F36" s="8">
        <f>IF($A36="","",$E$3)</f>
        <v/>
      </c>
      <c r="G36" s="8">
        <f>IF($A36="","",F36-E36)</f>
        <v/>
      </c>
      <c r="H36" s="19">
        <f>IF($A36="","",IF(G36&lt;0,"CHECK CAPACITY",IF(G36=0,"Full","Open")))</f>
        <v/>
      </c>
    </row>
    <row r="37">
      <c r="A37" s="27">
        <f>IF(ROW()-4&lt;=Assumptions!$B$5,Assumptions!$B$4+ROW()-5,"")</f>
        <v/>
      </c>
      <c r="B37" s="9">
        <f>IF(OR($A37="",B$4=""),"",SUM(SUMIFS(Reservations!$G$6:$G$155,Reservations!$D$6:$D$155,B$4,Reservations!$E$6:$E$155,"&lt;="&amp;$A37,Reservations!$F$6:$F$155,"&gt;"&amp;$A37,Reservations!$K$6:$K$155,"Confirmed"),SUMIFS(Reservations!$G$6:$G$155,Reservations!$D$6:$D$155,B$4,Reservations!$E$6:$E$155,"&lt;="&amp;$A37,Reservations!$F$6:$F$155,"&gt;"&amp;$A37,Reservations!$K$6:$K$155,"Hold"),SUMIFS(Reservations!$G$6:$G$155,Reservations!$D$6:$D$155,B$4,Reservations!$E$6:$E$155,"&lt;="&amp;$A37,Reservations!$F$6:$F$155,"&gt;"&amp;$A37,Reservations!$K$6:$K$155,"Checked In")))</f>
        <v/>
      </c>
      <c r="C37" s="9">
        <f>IF(OR($A37="",C$4=""),"",SUM(SUMIFS(Reservations!$G$6:$G$155,Reservations!$D$6:$D$155,C$4,Reservations!$E$6:$E$155,"&lt;="&amp;$A37,Reservations!$F$6:$F$155,"&gt;"&amp;$A37,Reservations!$K$6:$K$155,"Confirmed"),SUMIFS(Reservations!$G$6:$G$155,Reservations!$D$6:$D$155,C$4,Reservations!$E$6:$E$155,"&lt;="&amp;$A37,Reservations!$F$6:$F$155,"&gt;"&amp;$A37,Reservations!$K$6:$K$155,"Hold"),SUMIFS(Reservations!$G$6:$G$155,Reservations!$D$6:$D$155,C$4,Reservations!$E$6:$E$155,"&lt;="&amp;$A37,Reservations!$F$6:$F$155,"&gt;"&amp;$A37,Reservations!$K$6:$K$155,"Checked In")))</f>
        <v/>
      </c>
      <c r="D37" s="9">
        <f>IF(OR($A37="",D$4=""),"",SUM(SUMIFS(Reservations!$G$6:$G$155,Reservations!$D$6:$D$155,D$4,Reservations!$E$6:$E$155,"&lt;="&amp;$A37,Reservations!$F$6:$F$155,"&gt;"&amp;$A37,Reservations!$K$6:$K$155,"Confirmed"),SUMIFS(Reservations!$G$6:$G$155,Reservations!$D$6:$D$155,D$4,Reservations!$E$6:$E$155,"&lt;="&amp;$A37,Reservations!$F$6:$F$155,"&gt;"&amp;$A37,Reservations!$K$6:$K$155,"Hold"),SUMIFS(Reservations!$G$6:$G$155,Reservations!$D$6:$D$155,D$4,Reservations!$E$6:$E$155,"&lt;="&amp;$A37,Reservations!$F$6:$F$155,"&gt;"&amp;$A37,Reservations!$K$6:$K$155,"Checked In")))</f>
        <v/>
      </c>
      <c r="E37" s="9">
        <f>IF($A37="","",SUM(B37:D37))</f>
        <v/>
      </c>
      <c r="F37" s="9">
        <f>IF($A37="","",$E$3)</f>
        <v/>
      </c>
      <c r="G37" s="9">
        <f>IF($A37="","",F37-E37)</f>
        <v/>
      </c>
      <c r="H37" s="21">
        <f>IF($A37="","",IF(G37&lt;0,"CHECK CAPACITY",IF(G37=0,"Full","Open")))</f>
        <v/>
      </c>
    </row>
    <row r="38">
      <c r="A38" s="28">
        <f>IF(ROW()-4&lt;=Assumptions!$B$5,Assumptions!$B$4+ROW()-5,"")</f>
        <v/>
      </c>
      <c r="B38" s="8">
        <f>IF(OR($A38="",B$4=""),"",SUM(SUMIFS(Reservations!$G$6:$G$155,Reservations!$D$6:$D$155,B$4,Reservations!$E$6:$E$155,"&lt;="&amp;$A38,Reservations!$F$6:$F$155,"&gt;"&amp;$A38,Reservations!$K$6:$K$155,"Confirmed"),SUMIFS(Reservations!$G$6:$G$155,Reservations!$D$6:$D$155,B$4,Reservations!$E$6:$E$155,"&lt;="&amp;$A38,Reservations!$F$6:$F$155,"&gt;"&amp;$A38,Reservations!$K$6:$K$155,"Hold"),SUMIFS(Reservations!$G$6:$G$155,Reservations!$D$6:$D$155,B$4,Reservations!$E$6:$E$155,"&lt;="&amp;$A38,Reservations!$F$6:$F$155,"&gt;"&amp;$A38,Reservations!$K$6:$K$155,"Checked In")))</f>
        <v/>
      </c>
      <c r="C38" s="8">
        <f>IF(OR($A38="",C$4=""),"",SUM(SUMIFS(Reservations!$G$6:$G$155,Reservations!$D$6:$D$155,C$4,Reservations!$E$6:$E$155,"&lt;="&amp;$A38,Reservations!$F$6:$F$155,"&gt;"&amp;$A38,Reservations!$K$6:$K$155,"Confirmed"),SUMIFS(Reservations!$G$6:$G$155,Reservations!$D$6:$D$155,C$4,Reservations!$E$6:$E$155,"&lt;="&amp;$A38,Reservations!$F$6:$F$155,"&gt;"&amp;$A38,Reservations!$K$6:$K$155,"Hold"),SUMIFS(Reservations!$G$6:$G$155,Reservations!$D$6:$D$155,C$4,Reservations!$E$6:$E$155,"&lt;="&amp;$A38,Reservations!$F$6:$F$155,"&gt;"&amp;$A38,Reservations!$K$6:$K$155,"Checked In")))</f>
        <v/>
      </c>
      <c r="D38" s="8">
        <f>IF(OR($A38="",D$4=""),"",SUM(SUMIFS(Reservations!$G$6:$G$155,Reservations!$D$6:$D$155,D$4,Reservations!$E$6:$E$155,"&lt;="&amp;$A38,Reservations!$F$6:$F$155,"&gt;"&amp;$A38,Reservations!$K$6:$K$155,"Confirmed"),SUMIFS(Reservations!$G$6:$G$155,Reservations!$D$6:$D$155,D$4,Reservations!$E$6:$E$155,"&lt;="&amp;$A38,Reservations!$F$6:$F$155,"&gt;"&amp;$A38,Reservations!$K$6:$K$155,"Hold"),SUMIFS(Reservations!$G$6:$G$155,Reservations!$D$6:$D$155,D$4,Reservations!$E$6:$E$155,"&lt;="&amp;$A38,Reservations!$F$6:$F$155,"&gt;"&amp;$A38,Reservations!$K$6:$K$155,"Checked In")))</f>
        <v/>
      </c>
      <c r="E38" s="8">
        <f>IF($A38="","",SUM(B38:D38))</f>
        <v/>
      </c>
      <c r="F38" s="8">
        <f>IF($A38="","",$E$3)</f>
        <v/>
      </c>
      <c r="G38" s="8">
        <f>IF($A38="","",F38-E38)</f>
        <v/>
      </c>
      <c r="H38" s="19">
        <f>IF($A38="","",IF(G38&lt;0,"CHECK CAPACITY",IF(G38=0,"Full","Open")))</f>
        <v/>
      </c>
    </row>
    <row r="39">
      <c r="A39" s="27">
        <f>IF(ROW()-4&lt;=Assumptions!$B$5,Assumptions!$B$4+ROW()-5,"")</f>
        <v/>
      </c>
      <c r="B39" s="9">
        <f>IF(OR($A39="",B$4=""),"",SUM(SUMIFS(Reservations!$G$6:$G$155,Reservations!$D$6:$D$155,B$4,Reservations!$E$6:$E$155,"&lt;="&amp;$A39,Reservations!$F$6:$F$155,"&gt;"&amp;$A39,Reservations!$K$6:$K$155,"Confirmed"),SUMIFS(Reservations!$G$6:$G$155,Reservations!$D$6:$D$155,B$4,Reservations!$E$6:$E$155,"&lt;="&amp;$A39,Reservations!$F$6:$F$155,"&gt;"&amp;$A39,Reservations!$K$6:$K$155,"Hold"),SUMIFS(Reservations!$G$6:$G$155,Reservations!$D$6:$D$155,B$4,Reservations!$E$6:$E$155,"&lt;="&amp;$A39,Reservations!$F$6:$F$155,"&gt;"&amp;$A39,Reservations!$K$6:$K$155,"Checked In")))</f>
        <v/>
      </c>
      <c r="C39" s="9">
        <f>IF(OR($A39="",C$4=""),"",SUM(SUMIFS(Reservations!$G$6:$G$155,Reservations!$D$6:$D$155,C$4,Reservations!$E$6:$E$155,"&lt;="&amp;$A39,Reservations!$F$6:$F$155,"&gt;"&amp;$A39,Reservations!$K$6:$K$155,"Confirmed"),SUMIFS(Reservations!$G$6:$G$155,Reservations!$D$6:$D$155,C$4,Reservations!$E$6:$E$155,"&lt;="&amp;$A39,Reservations!$F$6:$F$155,"&gt;"&amp;$A39,Reservations!$K$6:$K$155,"Hold"),SUMIFS(Reservations!$G$6:$G$155,Reservations!$D$6:$D$155,C$4,Reservations!$E$6:$E$155,"&lt;="&amp;$A39,Reservations!$F$6:$F$155,"&gt;"&amp;$A39,Reservations!$K$6:$K$155,"Checked In")))</f>
        <v/>
      </c>
      <c r="D39" s="9">
        <f>IF(OR($A39="",D$4=""),"",SUM(SUMIFS(Reservations!$G$6:$G$155,Reservations!$D$6:$D$155,D$4,Reservations!$E$6:$E$155,"&lt;="&amp;$A39,Reservations!$F$6:$F$155,"&gt;"&amp;$A39,Reservations!$K$6:$K$155,"Confirmed"),SUMIFS(Reservations!$G$6:$G$155,Reservations!$D$6:$D$155,D$4,Reservations!$E$6:$E$155,"&lt;="&amp;$A39,Reservations!$F$6:$F$155,"&gt;"&amp;$A39,Reservations!$K$6:$K$155,"Hold"),SUMIFS(Reservations!$G$6:$G$155,Reservations!$D$6:$D$155,D$4,Reservations!$E$6:$E$155,"&lt;="&amp;$A39,Reservations!$F$6:$F$155,"&gt;"&amp;$A39,Reservations!$K$6:$K$155,"Checked In")))</f>
        <v/>
      </c>
      <c r="E39" s="9">
        <f>IF($A39="","",SUM(B39:D39))</f>
        <v/>
      </c>
      <c r="F39" s="9">
        <f>IF($A39="","",$E$3)</f>
        <v/>
      </c>
      <c r="G39" s="9">
        <f>IF($A39="","",F39-E39)</f>
        <v/>
      </c>
      <c r="H39" s="21">
        <f>IF($A39="","",IF(G39&lt;0,"CHECK CAPACITY",IF(G39=0,"Full","Open")))</f>
        <v/>
      </c>
    </row>
    <row r="40">
      <c r="A40" s="28">
        <f>IF(ROW()-4&lt;=Assumptions!$B$5,Assumptions!$B$4+ROW()-5,"")</f>
        <v/>
      </c>
      <c r="B40" s="8">
        <f>IF(OR($A40="",B$4=""),"",SUM(SUMIFS(Reservations!$G$6:$G$155,Reservations!$D$6:$D$155,B$4,Reservations!$E$6:$E$155,"&lt;="&amp;$A40,Reservations!$F$6:$F$155,"&gt;"&amp;$A40,Reservations!$K$6:$K$155,"Confirmed"),SUMIFS(Reservations!$G$6:$G$155,Reservations!$D$6:$D$155,B$4,Reservations!$E$6:$E$155,"&lt;="&amp;$A40,Reservations!$F$6:$F$155,"&gt;"&amp;$A40,Reservations!$K$6:$K$155,"Hold"),SUMIFS(Reservations!$G$6:$G$155,Reservations!$D$6:$D$155,B$4,Reservations!$E$6:$E$155,"&lt;="&amp;$A40,Reservations!$F$6:$F$155,"&gt;"&amp;$A40,Reservations!$K$6:$K$155,"Checked In")))</f>
        <v/>
      </c>
      <c r="C40" s="8">
        <f>IF(OR($A40="",C$4=""),"",SUM(SUMIFS(Reservations!$G$6:$G$155,Reservations!$D$6:$D$155,C$4,Reservations!$E$6:$E$155,"&lt;="&amp;$A40,Reservations!$F$6:$F$155,"&gt;"&amp;$A40,Reservations!$K$6:$K$155,"Confirmed"),SUMIFS(Reservations!$G$6:$G$155,Reservations!$D$6:$D$155,C$4,Reservations!$E$6:$E$155,"&lt;="&amp;$A40,Reservations!$F$6:$F$155,"&gt;"&amp;$A40,Reservations!$K$6:$K$155,"Hold"),SUMIFS(Reservations!$G$6:$G$155,Reservations!$D$6:$D$155,C$4,Reservations!$E$6:$E$155,"&lt;="&amp;$A40,Reservations!$F$6:$F$155,"&gt;"&amp;$A40,Reservations!$K$6:$K$155,"Checked In")))</f>
        <v/>
      </c>
      <c r="D40" s="8">
        <f>IF(OR($A40="",D$4=""),"",SUM(SUMIFS(Reservations!$G$6:$G$155,Reservations!$D$6:$D$155,D$4,Reservations!$E$6:$E$155,"&lt;="&amp;$A40,Reservations!$F$6:$F$155,"&gt;"&amp;$A40,Reservations!$K$6:$K$155,"Confirmed"),SUMIFS(Reservations!$G$6:$G$155,Reservations!$D$6:$D$155,D$4,Reservations!$E$6:$E$155,"&lt;="&amp;$A40,Reservations!$F$6:$F$155,"&gt;"&amp;$A40,Reservations!$K$6:$K$155,"Hold"),SUMIFS(Reservations!$G$6:$G$155,Reservations!$D$6:$D$155,D$4,Reservations!$E$6:$E$155,"&lt;="&amp;$A40,Reservations!$F$6:$F$155,"&gt;"&amp;$A40,Reservations!$K$6:$K$155,"Checked In")))</f>
        <v/>
      </c>
      <c r="E40" s="8">
        <f>IF($A40="","",SUM(B40:D40))</f>
        <v/>
      </c>
      <c r="F40" s="8">
        <f>IF($A40="","",$E$3)</f>
        <v/>
      </c>
      <c r="G40" s="8">
        <f>IF($A40="","",F40-E40)</f>
        <v/>
      </c>
      <c r="H40" s="19">
        <f>IF($A40="","",IF(G40&lt;0,"CHECK CAPACITY",IF(G40=0,"Full","Open")))</f>
        <v/>
      </c>
    </row>
    <row r="41">
      <c r="A41" s="27">
        <f>IF(ROW()-4&lt;=Assumptions!$B$5,Assumptions!$B$4+ROW()-5,"")</f>
        <v/>
      </c>
      <c r="B41" s="9">
        <f>IF(OR($A41="",B$4=""),"",SUM(SUMIFS(Reservations!$G$6:$G$155,Reservations!$D$6:$D$155,B$4,Reservations!$E$6:$E$155,"&lt;="&amp;$A41,Reservations!$F$6:$F$155,"&gt;"&amp;$A41,Reservations!$K$6:$K$155,"Confirmed"),SUMIFS(Reservations!$G$6:$G$155,Reservations!$D$6:$D$155,B$4,Reservations!$E$6:$E$155,"&lt;="&amp;$A41,Reservations!$F$6:$F$155,"&gt;"&amp;$A41,Reservations!$K$6:$K$155,"Hold"),SUMIFS(Reservations!$G$6:$G$155,Reservations!$D$6:$D$155,B$4,Reservations!$E$6:$E$155,"&lt;="&amp;$A41,Reservations!$F$6:$F$155,"&gt;"&amp;$A41,Reservations!$K$6:$K$155,"Checked In")))</f>
        <v/>
      </c>
      <c r="C41" s="9">
        <f>IF(OR($A41="",C$4=""),"",SUM(SUMIFS(Reservations!$G$6:$G$155,Reservations!$D$6:$D$155,C$4,Reservations!$E$6:$E$155,"&lt;="&amp;$A41,Reservations!$F$6:$F$155,"&gt;"&amp;$A41,Reservations!$K$6:$K$155,"Confirmed"),SUMIFS(Reservations!$G$6:$G$155,Reservations!$D$6:$D$155,C$4,Reservations!$E$6:$E$155,"&lt;="&amp;$A41,Reservations!$F$6:$F$155,"&gt;"&amp;$A41,Reservations!$K$6:$K$155,"Hold"),SUMIFS(Reservations!$G$6:$G$155,Reservations!$D$6:$D$155,C$4,Reservations!$E$6:$E$155,"&lt;="&amp;$A41,Reservations!$F$6:$F$155,"&gt;"&amp;$A41,Reservations!$K$6:$K$155,"Checked In")))</f>
        <v/>
      </c>
      <c r="D41" s="9">
        <f>IF(OR($A41="",D$4=""),"",SUM(SUMIFS(Reservations!$G$6:$G$155,Reservations!$D$6:$D$155,D$4,Reservations!$E$6:$E$155,"&lt;="&amp;$A41,Reservations!$F$6:$F$155,"&gt;"&amp;$A41,Reservations!$K$6:$K$155,"Confirmed"),SUMIFS(Reservations!$G$6:$G$155,Reservations!$D$6:$D$155,D$4,Reservations!$E$6:$E$155,"&lt;="&amp;$A41,Reservations!$F$6:$F$155,"&gt;"&amp;$A41,Reservations!$K$6:$K$155,"Hold"),SUMIFS(Reservations!$G$6:$G$155,Reservations!$D$6:$D$155,D$4,Reservations!$E$6:$E$155,"&lt;="&amp;$A41,Reservations!$F$6:$F$155,"&gt;"&amp;$A41,Reservations!$K$6:$K$155,"Checked In")))</f>
        <v/>
      </c>
      <c r="E41" s="9">
        <f>IF($A41="","",SUM(B41:D41))</f>
        <v/>
      </c>
      <c r="F41" s="9">
        <f>IF($A41="","",$E$3)</f>
        <v/>
      </c>
      <c r="G41" s="9">
        <f>IF($A41="","",F41-E41)</f>
        <v/>
      </c>
      <c r="H41" s="21">
        <f>IF($A41="","",IF(G41&lt;0,"CHECK CAPACITY",IF(G41=0,"Full","Open")))</f>
        <v/>
      </c>
    </row>
    <row r="42">
      <c r="A42" s="28">
        <f>IF(ROW()-4&lt;=Assumptions!$B$5,Assumptions!$B$4+ROW()-5,"")</f>
        <v/>
      </c>
      <c r="B42" s="8">
        <f>IF(OR($A42="",B$4=""),"",SUM(SUMIFS(Reservations!$G$6:$G$155,Reservations!$D$6:$D$155,B$4,Reservations!$E$6:$E$155,"&lt;="&amp;$A42,Reservations!$F$6:$F$155,"&gt;"&amp;$A42,Reservations!$K$6:$K$155,"Confirmed"),SUMIFS(Reservations!$G$6:$G$155,Reservations!$D$6:$D$155,B$4,Reservations!$E$6:$E$155,"&lt;="&amp;$A42,Reservations!$F$6:$F$155,"&gt;"&amp;$A42,Reservations!$K$6:$K$155,"Hold"),SUMIFS(Reservations!$G$6:$G$155,Reservations!$D$6:$D$155,B$4,Reservations!$E$6:$E$155,"&lt;="&amp;$A42,Reservations!$F$6:$F$155,"&gt;"&amp;$A42,Reservations!$K$6:$K$155,"Checked In")))</f>
        <v/>
      </c>
      <c r="C42" s="8">
        <f>IF(OR($A42="",C$4=""),"",SUM(SUMIFS(Reservations!$G$6:$G$155,Reservations!$D$6:$D$155,C$4,Reservations!$E$6:$E$155,"&lt;="&amp;$A42,Reservations!$F$6:$F$155,"&gt;"&amp;$A42,Reservations!$K$6:$K$155,"Confirmed"),SUMIFS(Reservations!$G$6:$G$155,Reservations!$D$6:$D$155,C$4,Reservations!$E$6:$E$155,"&lt;="&amp;$A42,Reservations!$F$6:$F$155,"&gt;"&amp;$A42,Reservations!$K$6:$K$155,"Hold"),SUMIFS(Reservations!$G$6:$G$155,Reservations!$D$6:$D$155,C$4,Reservations!$E$6:$E$155,"&lt;="&amp;$A42,Reservations!$F$6:$F$155,"&gt;"&amp;$A42,Reservations!$K$6:$K$155,"Checked In")))</f>
        <v/>
      </c>
      <c r="D42" s="8">
        <f>IF(OR($A42="",D$4=""),"",SUM(SUMIFS(Reservations!$G$6:$G$155,Reservations!$D$6:$D$155,D$4,Reservations!$E$6:$E$155,"&lt;="&amp;$A42,Reservations!$F$6:$F$155,"&gt;"&amp;$A42,Reservations!$K$6:$K$155,"Confirmed"),SUMIFS(Reservations!$G$6:$G$155,Reservations!$D$6:$D$155,D$4,Reservations!$E$6:$E$155,"&lt;="&amp;$A42,Reservations!$F$6:$F$155,"&gt;"&amp;$A42,Reservations!$K$6:$K$155,"Hold"),SUMIFS(Reservations!$G$6:$G$155,Reservations!$D$6:$D$155,D$4,Reservations!$E$6:$E$155,"&lt;="&amp;$A42,Reservations!$F$6:$F$155,"&gt;"&amp;$A42,Reservations!$K$6:$K$155,"Checked In")))</f>
        <v/>
      </c>
      <c r="E42" s="8">
        <f>IF($A42="","",SUM(B42:D42))</f>
        <v/>
      </c>
      <c r="F42" s="8">
        <f>IF($A42="","",$E$3)</f>
        <v/>
      </c>
      <c r="G42" s="8">
        <f>IF($A42="","",F42-E42)</f>
        <v/>
      </c>
      <c r="H42" s="19">
        <f>IF($A42="","",IF(G42&lt;0,"CHECK CAPACITY",IF(G42=0,"Full","Open")))</f>
        <v/>
      </c>
    </row>
    <row r="43">
      <c r="A43" s="27">
        <f>IF(ROW()-4&lt;=Assumptions!$B$5,Assumptions!$B$4+ROW()-5,"")</f>
        <v/>
      </c>
      <c r="B43" s="9">
        <f>IF(OR($A43="",B$4=""),"",SUM(SUMIFS(Reservations!$G$6:$G$155,Reservations!$D$6:$D$155,B$4,Reservations!$E$6:$E$155,"&lt;="&amp;$A43,Reservations!$F$6:$F$155,"&gt;"&amp;$A43,Reservations!$K$6:$K$155,"Confirmed"),SUMIFS(Reservations!$G$6:$G$155,Reservations!$D$6:$D$155,B$4,Reservations!$E$6:$E$155,"&lt;="&amp;$A43,Reservations!$F$6:$F$155,"&gt;"&amp;$A43,Reservations!$K$6:$K$155,"Hold"),SUMIFS(Reservations!$G$6:$G$155,Reservations!$D$6:$D$155,B$4,Reservations!$E$6:$E$155,"&lt;="&amp;$A43,Reservations!$F$6:$F$155,"&gt;"&amp;$A43,Reservations!$K$6:$K$155,"Checked In")))</f>
        <v/>
      </c>
      <c r="C43" s="9">
        <f>IF(OR($A43="",C$4=""),"",SUM(SUMIFS(Reservations!$G$6:$G$155,Reservations!$D$6:$D$155,C$4,Reservations!$E$6:$E$155,"&lt;="&amp;$A43,Reservations!$F$6:$F$155,"&gt;"&amp;$A43,Reservations!$K$6:$K$155,"Confirmed"),SUMIFS(Reservations!$G$6:$G$155,Reservations!$D$6:$D$155,C$4,Reservations!$E$6:$E$155,"&lt;="&amp;$A43,Reservations!$F$6:$F$155,"&gt;"&amp;$A43,Reservations!$K$6:$K$155,"Hold"),SUMIFS(Reservations!$G$6:$G$155,Reservations!$D$6:$D$155,C$4,Reservations!$E$6:$E$155,"&lt;="&amp;$A43,Reservations!$F$6:$F$155,"&gt;"&amp;$A43,Reservations!$K$6:$K$155,"Checked In")))</f>
        <v/>
      </c>
      <c r="D43" s="9">
        <f>IF(OR($A43="",D$4=""),"",SUM(SUMIFS(Reservations!$G$6:$G$155,Reservations!$D$6:$D$155,D$4,Reservations!$E$6:$E$155,"&lt;="&amp;$A43,Reservations!$F$6:$F$155,"&gt;"&amp;$A43,Reservations!$K$6:$K$155,"Confirmed"),SUMIFS(Reservations!$G$6:$G$155,Reservations!$D$6:$D$155,D$4,Reservations!$E$6:$E$155,"&lt;="&amp;$A43,Reservations!$F$6:$F$155,"&gt;"&amp;$A43,Reservations!$K$6:$K$155,"Hold"),SUMIFS(Reservations!$G$6:$G$155,Reservations!$D$6:$D$155,D$4,Reservations!$E$6:$E$155,"&lt;="&amp;$A43,Reservations!$F$6:$F$155,"&gt;"&amp;$A43,Reservations!$K$6:$K$155,"Checked In")))</f>
        <v/>
      </c>
      <c r="E43" s="9">
        <f>IF($A43="","",SUM(B43:D43))</f>
        <v/>
      </c>
      <c r="F43" s="9">
        <f>IF($A43="","",$E$3)</f>
        <v/>
      </c>
      <c r="G43" s="9">
        <f>IF($A43="","",F43-E43)</f>
        <v/>
      </c>
      <c r="H43" s="21">
        <f>IF($A43="","",IF(G43&lt;0,"CHECK CAPACITY",IF(G43=0,"Full","Open")))</f>
        <v/>
      </c>
    </row>
    <row r="44">
      <c r="A44" s="28">
        <f>IF(ROW()-4&lt;=Assumptions!$B$5,Assumptions!$B$4+ROW()-5,"")</f>
        <v/>
      </c>
      <c r="B44" s="8">
        <f>IF(OR($A44="",B$4=""),"",SUM(SUMIFS(Reservations!$G$6:$G$155,Reservations!$D$6:$D$155,B$4,Reservations!$E$6:$E$155,"&lt;="&amp;$A44,Reservations!$F$6:$F$155,"&gt;"&amp;$A44,Reservations!$K$6:$K$155,"Confirmed"),SUMIFS(Reservations!$G$6:$G$155,Reservations!$D$6:$D$155,B$4,Reservations!$E$6:$E$155,"&lt;="&amp;$A44,Reservations!$F$6:$F$155,"&gt;"&amp;$A44,Reservations!$K$6:$K$155,"Hold"),SUMIFS(Reservations!$G$6:$G$155,Reservations!$D$6:$D$155,B$4,Reservations!$E$6:$E$155,"&lt;="&amp;$A44,Reservations!$F$6:$F$155,"&gt;"&amp;$A44,Reservations!$K$6:$K$155,"Checked In")))</f>
        <v/>
      </c>
      <c r="C44" s="8">
        <f>IF(OR($A44="",C$4=""),"",SUM(SUMIFS(Reservations!$G$6:$G$155,Reservations!$D$6:$D$155,C$4,Reservations!$E$6:$E$155,"&lt;="&amp;$A44,Reservations!$F$6:$F$155,"&gt;"&amp;$A44,Reservations!$K$6:$K$155,"Confirmed"),SUMIFS(Reservations!$G$6:$G$155,Reservations!$D$6:$D$155,C$4,Reservations!$E$6:$E$155,"&lt;="&amp;$A44,Reservations!$F$6:$F$155,"&gt;"&amp;$A44,Reservations!$K$6:$K$155,"Hold"),SUMIFS(Reservations!$G$6:$G$155,Reservations!$D$6:$D$155,C$4,Reservations!$E$6:$E$155,"&lt;="&amp;$A44,Reservations!$F$6:$F$155,"&gt;"&amp;$A44,Reservations!$K$6:$K$155,"Checked In")))</f>
        <v/>
      </c>
      <c r="D44" s="8">
        <f>IF(OR($A44="",D$4=""),"",SUM(SUMIFS(Reservations!$G$6:$G$155,Reservations!$D$6:$D$155,D$4,Reservations!$E$6:$E$155,"&lt;="&amp;$A44,Reservations!$F$6:$F$155,"&gt;"&amp;$A44,Reservations!$K$6:$K$155,"Confirmed"),SUMIFS(Reservations!$G$6:$G$155,Reservations!$D$6:$D$155,D$4,Reservations!$E$6:$E$155,"&lt;="&amp;$A44,Reservations!$F$6:$F$155,"&gt;"&amp;$A44,Reservations!$K$6:$K$155,"Hold"),SUMIFS(Reservations!$G$6:$G$155,Reservations!$D$6:$D$155,D$4,Reservations!$E$6:$E$155,"&lt;="&amp;$A44,Reservations!$F$6:$F$155,"&gt;"&amp;$A44,Reservations!$K$6:$K$155,"Checked In")))</f>
        <v/>
      </c>
      <c r="E44" s="8">
        <f>IF($A44="","",SUM(B44:D44))</f>
        <v/>
      </c>
      <c r="F44" s="8">
        <f>IF($A44="","",$E$3)</f>
        <v/>
      </c>
      <c r="G44" s="8">
        <f>IF($A44="","",F44-E44)</f>
        <v/>
      </c>
      <c r="H44" s="19">
        <f>IF($A44="","",IF(G44&lt;0,"CHECK CAPACITY",IF(G44=0,"Full","Open")))</f>
        <v/>
      </c>
    </row>
    <row r="45">
      <c r="A45" s="27">
        <f>IF(ROW()-4&lt;=Assumptions!$B$5,Assumptions!$B$4+ROW()-5,"")</f>
        <v/>
      </c>
      <c r="B45" s="9">
        <f>IF(OR($A45="",B$4=""),"",SUM(SUMIFS(Reservations!$G$6:$G$155,Reservations!$D$6:$D$155,B$4,Reservations!$E$6:$E$155,"&lt;="&amp;$A45,Reservations!$F$6:$F$155,"&gt;"&amp;$A45,Reservations!$K$6:$K$155,"Confirmed"),SUMIFS(Reservations!$G$6:$G$155,Reservations!$D$6:$D$155,B$4,Reservations!$E$6:$E$155,"&lt;="&amp;$A45,Reservations!$F$6:$F$155,"&gt;"&amp;$A45,Reservations!$K$6:$K$155,"Hold"),SUMIFS(Reservations!$G$6:$G$155,Reservations!$D$6:$D$155,B$4,Reservations!$E$6:$E$155,"&lt;="&amp;$A45,Reservations!$F$6:$F$155,"&gt;"&amp;$A45,Reservations!$K$6:$K$155,"Checked In")))</f>
        <v/>
      </c>
      <c r="C45" s="9">
        <f>IF(OR($A45="",C$4=""),"",SUM(SUMIFS(Reservations!$G$6:$G$155,Reservations!$D$6:$D$155,C$4,Reservations!$E$6:$E$155,"&lt;="&amp;$A45,Reservations!$F$6:$F$155,"&gt;"&amp;$A45,Reservations!$K$6:$K$155,"Confirmed"),SUMIFS(Reservations!$G$6:$G$155,Reservations!$D$6:$D$155,C$4,Reservations!$E$6:$E$155,"&lt;="&amp;$A45,Reservations!$F$6:$F$155,"&gt;"&amp;$A45,Reservations!$K$6:$K$155,"Hold"),SUMIFS(Reservations!$G$6:$G$155,Reservations!$D$6:$D$155,C$4,Reservations!$E$6:$E$155,"&lt;="&amp;$A45,Reservations!$F$6:$F$155,"&gt;"&amp;$A45,Reservations!$K$6:$K$155,"Checked In")))</f>
        <v/>
      </c>
      <c r="D45" s="9">
        <f>IF(OR($A45="",D$4=""),"",SUM(SUMIFS(Reservations!$G$6:$G$155,Reservations!$D$6:$D$155,D$4,Reservations!$E$6:$E$155,"&lt;="&amp;$A45,Reservations!$F$6:$F$155,"&gt;"&amp;$A45,Reservations!$K$6:$K$155,"Confirmed"),SUMIFS(Reservations!$G$6:$G$155,Reservations!$D$6:$D$155,D$4,Reservations!$E$6:$E$155,"&lt;="&amp;$A45,Reservations!$F$6:$F$155,"&gt;"&amp;$A45,Reservations!$K$6:$K$155,"Hold"),SUMIFS(Reservations!$G$6:$G$155,Reservations!$D$6:$D$155,D$4,Reservations!$E$6:$E$155,"&lt;="&amp;$A45,Reservations!$F$6:$F$155,"&gt;"&amp;$A45,Reservations!$K$6:$K$155,"Checked In")))</f>
        <v/>
      </c>
      <c r="E45" s="9">
        <f>IF($A45="","",SUM(B45:D45))</f>
        <v/>
      </c>
      <c r="F45" s="9">
        <f>IF($A45="","",$E$3)</f>
        <v/>
      </c>
      <c r="G45" s="9">
        <f>IF($A45="","",F45-E45)</f>
        <v/>
      </c>
      <c r="H45" s="21">
        <f>IF($A45="","",IF(G45&lt;0,"CHECK CAPACITY",IF(G45=0,"Full","Open")))</f>
        <v/>
      </c>
    </row>
    <row r="46">
      <c r="A46" s="28">
        <f>IF(ROW()-4&lt;=Assumptions!$B$5,Assumptions!$B$4+ROW()-5,"")</f>
        <v/>
      </c>
      <c r="B46" s="8">
        <f>IF(OR($A46="",B$4=""),"",SUM(SUMIFS(Reservations!$G$6:$G$155,Reservations!$D$6:$D$155,B$4,Reservations!$E$6:$E$155,"&lt;="&amp;$A46,Reservations!$F$6:$F$155,"&gt;"&amp;$A46,Reservations!$K$6:$K$155,"Confirmed"),SUMIFS(Reservations!$G$6:$G$155,Reservations!$D$6:$D$155,B$4,Reservations!$E$6:$E$155,"&lt;="&amp;$A46,Reservations!$F$6:$F$155,"&gt;"&amp;$A46,Reservations!$K$6:$K$155,"Hold"),SUMIFS(Reservations!$G$6:$G$155,Reservations!$D$6:$D$155,B$4,Reservations!$E$6:$E$155,"&lt;="&amp;$A46,Reservations!$F$6:$F$155,"&gt;"&amp;$A46,Reservations!$K$6:$K$155,"Checked In")))</f>
        <v/>
      </c>
      <c r="C46" s="8">
        <f>IF(OR($A46="",C$4=""),"",SUM(SUMIFS(Reservations!$G$6:$G$155,Reservations!$D$6:$D$155,C$4,Reservations!$E$6:$E$155,"&lt;="&amp;$A46,Reservations!$F$6:$F$155,"&gt;"&amp;$A46,Reservations!$K$6:$K$155,"Confirmed"),SUMIFS(Reservations!$G$6:$G$155,Reservations!$D$6:$D$155,C$4,Reservations!$E$6:$E$155,"&lt;="&amp;$A46,Reservations!$F$6:$F$155,"&gt;"&amp;$A46,Reservations!$K$6:$K$155,"Hold"),SUMIFS(Reservations!$G$6:$G$155,Reservations!$D$6:$D$155,C$4,Reservations!$E$6:$E$155,"&lt;="&amp;$A46,Reservations!$F$6:$F$155,"&gt;"&amp;$A46,Reservations!$K$6:$K$155,"Checked In")))</f>
        <v/>
      </c>
      <c r="D46" s="8">
        <f>IF(OR($A46="",D$4=""),"",SUM(SUMIFS(Reservations!$G$6:$G$155,Reservations!$D$6:$D$155,D$4,Reservations!$E$6:$E$155,"&lt;="&amp;$A46,Reservations!$F$6:$F$155,"&gt;"&amp;$A46,Reservations!$K$6:$K$155,"Confirmed"),SUMIFS(Reservations!$G$6:$G$155,Reservations!$D$6:$D$155,D$4,Reservations!$E$6:$E$155,"&lt;="&amp;$A46,Reservations!$F$6:$F$155,"&gt;"&amp;$A46,Reservations!$K$6:$K$155,"Hold"),SUMIFS(Reservations!$G$6:$G$155,Reservations!$D$6:$D$155,D$4,Reservations!$E$6:$E$155,"&lt;="&amp;$A46,Reservations!$F$6:$F$155,"&gt;"&amp;$A46,Reservations!$K$6:$K$155,"Checked In")))</f>
        <v/>
      </c>
      <c r="E46" s="8">
        <f>IF($A46="","",SUM(B46:D46))</f>
        <v/>
      </c>
      <c r="F46" s="8">
        <f>IF($A46="","",$E$3)</f>
        <v/>
      </c>
      <c r="G46" s="8">
        <f>IF($A46="","",F46-E46)</f>
        <v/>
      </c>
      <c r="H46" s="19">
        <f>IF($A46="","",IF(G46&lt;0,"CHECK CAPACITY",IF(G46=0,"Full","Open")))</f>
        <v/>
      </c>
    </row>
    <row r="47">
      <c r="A47" s="27">
        <f>IF(ROW()-4&lt;=Assumptions!$B$5,Assumptions!$B$4+ROW()-5,"")</f>
        <v/>
      </c>
      <c r="B47" s="9">
        <f>IF(OR($A47="",B$4=""),"",SUM(SUMIFS(Reservations!$G$6:$G$155,Reservations!$D$6:$D$155,B$4,Reservations!$E$6:$E$155,"&lt;="&amp;$A47,Reservations!$F$6:$F$155,"&gt;"&amp;$A47,Reservations!$K$6:$K$155,"Confirmed"),SUMIFS(Reservations!$G$6:$G$155,Reservations!$D$6:$D$155,B$4,Reservations!$E$6:$E$155,"&lt;="&amp;$A47,Reservations!$F$6:$F$155,"&gt;"&amp;$A47,Reservations!$K$6:$K$155,"Hold"),SUMIFS(Reservations!$G$6:$G$155,Reservations!$D$6:$D$155,B$4,Reservations!$E$6:$E$155,"&lt;="&amp;$A47,Reservations!$F$6:$F$155,"&gt;"&amp;$A47,Reservations!$K$6:$K$155,"Checked In")))</f>
        <v/>
      </c>
      <c r="C47" s="9">
        <f>IF(OR($A47="",C$4=""),"",SUM(SUMIFS(Reservations!$G$6:$G$155,Reservations!$D$6:$D$155,C$4,Reservations!$E$6:$E$155,"&lt;="&amp;$A47,Reservations!$F$6:$F$155,"&gt;"&amp;$A47,Reservations!$K$6:$K$155,"Confirmed"),SUMIFS(Reservations!$G$6:$G$155,Reservations!$D$6:$D$155,C$4,Reservations!$E$6:$E$155,"&lt;="&amp;$A47,Reservations!$F$6:$F$155,"&gt;"&amp;$A47,Reservations!$K$6:$K$155,"Hold"),SUMIFS(Reservations!$G$6:$G$155,Reservations!$D$6:$D$155,C$4,Reservations!$E$6:$E$155,"&lt;="&amp;$A47,Reservations!$F$6:$F$155,"&gt;"&amp;$A47,Reservations!$K$6:$K$155,"Checked In")))</f>
        <v/>
      </c>
      <c r="D47" s="9">
        <f>IF(OR($A47="",D$4=""),"",SUM(SUMIFS(Reservations!$G$6:$G$155,Reservations!$D$6:$D$155,D$4,Reservations!$E$6:$E$155,"&lt;="&amp;$A47,Reservations!$F$6:$F$155,"&gt;"&amp;$A47,Reservations!$K$6:$K$155,"Confirmed"),SUMIFS(Reservations!$G$6:$G$155,Reservations!$D$6:$D$155,D$4,Reservations!$E$6:$E$155,"&lt;="&amp;$A47,Reservations!$F$6:$F$155,"&gt;"&amp;$A47,Reservations!$K$6:$K$155,"Hold"),SUMIFS(Reservations!$G$6:$G$155,Reservations!$D$6:$D$155,D$4,Reservations!$E$6:$E$155,"&lt;="&amp;$A47,Reservations!$F$6:$F$155,"&gt;"&amp;$A47,Reservations!$K$6:$K$155,"Checked In")))</f>
        <v/>
      </c>
      <c r="E47" s="9">
        <f>IF($A47="","",SUM(B47:D47))</f>
        <v/>
      </c>
      <c r="F47" s="9">
        <f>IF($A47="","",$E$3)</f>
        <v/>
      </c>
      <c r="G47" s="9">
        <f>IF($A47="","",F47-E47)</f>
        <v/>
      </c>
      <c r="H47" s="21">
        <f>IF($A47="","",IF(G47&lt;0,"CHECK CAPACITY",IF(G47=0,"Full","Open")))</f>
        <v/>
      </c>
    </row>
    <row r="48">
      <c r="A48" s="28">
        <f>IF(ROW()-4&lt;=Assumptions!$B$5,Assumptions!$B$4+ROW()-5,"")</f>
        <v/>
      </c>
      <c r="B48" s="8">
        <f>IF(OR($A48="",B$4=""),"",SUM(SUMIFS(Reservations!$G$6:$G$155,Reservations!$D$6:$D$155,B$4,Reservations!$E$6:$E$155,"&lt;="&amp;$A48,Reservations!$F$6:$F$155,"&gt;"&amp;$A48,Reservations!$K$6:$K$155,"Confirmed"),SUMIFS(Reservations!$G$6:$G$155,Reservations!$D$6:$D$155,B$4,Reservations!$E$6:$E$155,"&lt;="&amp;$A48,Reservations!$F$6:$F$155,"&gt;"&amp;$A48,Reservations!$K$6:$K$155,"Hold"),SUMIFS(Reservations!$G$6:$G$155,Reservations!$D$6:$D$155,B$4,Reservations!$E$6:$E$155,"&lt;="&amp;$A48,Reservations!$F$6:$F$155,"&gt;"&amp;$A48,Reservations!$K$6:$K$155,"Checked In")))</f>
        <v/>
      </c>
      <c r="C48" s="8">
        <f>IF(OR($A48="",C$4=""),"",SUM(SUMIFS(Reservations!$G$6:$G$155,Reservations!$D$6:$D$155,C$4,Reservations!$E$6:$E$155,"&lt;="&amp;$A48,Reservations!$F$6:$F$155,"&gt;"&amp;$A48,Reservations!$K$6:$K$155,"Confirmed"),SUMIFS(Reservations!$G$6:$G$155,Reservations!$D$6:$D$155,C$4,Reservations!$E$6:$E$155,"&lt;="&amp;$A48,Reservations!$F$6:$F$155,"&gt;"&amp;$A48,Reservations!$K$6:$K$155,"Hold"),SUMIFS(Reservations!$G$6:$G$155,Reservations!$D$6:$D$155,C$4,Reservations!$E$6:$E$155,"&lt;="&amp;$A48,Reservations!$F$6:$F$155,"&gt;"&amp;$A48,Reservations!$K$6:$K$155,"Checked In")))</f>
        <v/>
      </c>
      <c r="D48" s="8">
        <f>IF(OR($A48="",D$4=""),"",SUM(SUMIFS(Reservations!$G$6:$G$155,Reservations!$D$6:$D$155,D$4,Reservations!$E$6:$E$155,"&lt;="&amp;$A48,Reservations!$F$6:$F$155,"&gt;"&amp;$A48,Reservations!$K$6:$K$155,"Confirmed"),SUMIFS(Reservations!$G$6:$G$155,Reservations!$D$6:$D$155,D$4,Reservations!$E$6:$E$155,"&lt;="&amp;$A48,Reservations!$F$6:$F$155,"&gt;"&amp;$A48,Reservations!$K$6:$K$155,"Hold"),SUMIFS(Reservations!$G$6:$G$155,Reservations!$D$6:$D$155,D$4,Reservations!$E$6:$E$155,"&lt;="&amp;$A48,Reservations!$F$6:$F$155,"&gt;"&amp;$A48,Reservations!$K$6:$K$155,"Checked In")))</f>
        <v/>
      </c>
      <c r="E48" s="8">
        <f>IF($A48="","",SUM(B48:D48))</f>
        <v/>
      </c>
      <c r="F48" s="8">
        <f>IF($A48="","",$E$3)</f>
        <v/>
      </c>
      <c r="G48" s="8">
        <f>IF($A48="","",F48-E48)</f>
        <v/>
      </c>
      <c r="H48" s="19">
        <f>IF($A48="","",IF(G48&lt;0,"CHECK CAPACITY",IF(G48=0,"Full","Open")))</f>
        <v/>
      </c>
    </row>
    <row r="49">
      <c r="A49" s="27">
        <f>IF(ROW()-4&lt;=Assumptions!$B$5,Assumptions!$B$4+ROW()-5,"")</f>
        <v/>
      </c>
      <c r="B49" s="9">
        <f>IF(OR($A49="",B$4=""),"",SUM(SUMIFS(Reservations!$G$6:$G$155,Reservations!$D$6:$D$155,B$4,Reservations!$E$6:$E$155,"&lt;="&amp;$A49,Reservations!$F$6:$F$155,"&gt;"&amp;$A49,Reservations!$K$6:$K$155,"Confirmed"),SUMIFS(Reservations!$G$6:$G$155,Reservations!$D$6:$D$155,B$4,Reservations!$E$6:$E$155,"&lt;="&amp;$A49,Reservations!$F$6:$F$155,"&gt;"&amp;$A49,Reservations!$K$6:$K$155,"Hold"),SUMIFS(Reservations!$G$6:$G$155,Reservations!$D$6:$D$155,B$4,Reservations!$E$6:$E$155,"&lt;="&amp;$A49,Reservations!$F$6:$F$155,"&gt;"&amp;$A49,Reservations!$K$6:$K$155,"Checked In")))</f>
        <v/>
      </c>
      <c r="C49" s="9">
        <f>IF(OR($A49="",C$4=""),"",SUM(SUMIFS(Reservations!$G$6:$G$155,Reservations!$D$6:$D$155,C$4,Reservations!$E$6:$E$155,"&lt;="&amp;$A49,Reservations!$F$6:$F$155,"&gt;"&amp;$A49,Reservations!$K$6:$K$155,"Confirmed"),SUMIFS(Reservations!$G$6:$G$155,Reservations!$D$6:$D$155,C$4,Reservations!$E$6:$E$155,"&lt;="&amp;$A49,Reservations!$F$6:$F$155,"&gt;"&amp;$A49,Reservations!$K$6:$K$155,"Hold"),SUMIFS(Reservations!$G$6:$G$155,Reservations!$D$6:$D$155,C$4,Reservations!$E$6:$E$155,"&lt;="&amp;$A49,Reservations!$F$6:$F$155,"&gt;"&amp;$A49,Reservations!$K$6:$K$155,"Checked In")))</f>
        <v/>
      </c>
      <c r="D49" s="9">
        <f>IF(OR($A49="",D$4=""),"",SUM(SUMIFS(Reservations!$G$6:$G$155,Reservations!$D$6:$D$155,D$4,Reservations!$E$6:$E$155,"&lt;="&amp;$A49,Reservations!$F$6:$F$155,"&gt;"&amp;$A49,Reservations!$K$6:$K$155,"Confirmed"),SUMIFS(Reservations!$G$6:$G$155,Reservations!$D$6:$D$155,D$4,Reservations!$E$6:$E$155,"&lt;="&amp;$A49,Reservations!$F$6:$F$155,"&gt;"&amp;$A49,Reservations!$K$6:$K$155,"Hold"),SUMIFS(Reservations!$G$6:$G$155,Reservations!$D$6:$D$155,D$4,Reservations!$E$6:$E$155,"&lt;="&amp;$A49,Reservations!$F$6:$F$155,"&gt;"&amp;$A49,Reservations!$K$6:$K$155,"Checked In")))</f>
        <v/>
      </c>
      <c r="E49" s="9">
        <f>IF($A49="","",SUM(B49:D49))</f>
        <v/>
      </c>
      <c r="F49" s="9">
        <f>IF($A49="","",$E$3)</f>
        <v/>
      </c>
      <c r="G49" s="9">
        <f>IF($A49="","",F49-E49)</f>
        <v/>
      </c>
      <c r="H49" s="21">
        <f>IF($A49="","",IF(G49&lt;0,"CHECK CAPACITY",IF(G49=0,"Full","Open")))</f>
        <v/>
      </c>
    </row>
    <row r="50">
      <c r="A50" s="28">
        <f>IF(ROW()-4&lt;=Assumptions!$B$5,Assumptions!$B$4+ROW()-5,"")</f>
        <v/>
      </c>
      <c r="B50" s="8">
        <f>IF(OR($A50="",B$4=""),"",SUM(SUMIFS(Reservations!$G$6:$G$155,Reservations!$D$6:$D$155,B$4,Reservations!$E$6:$E$155,"&lt;="&amp;$A50,Reservations!$F$6:$F$155,"&gt;"&amp;$A50,Reservations!$K$6:$K$155,"Confirmed"),SUMIFS(Reservations!$G$6:$G$155,Reservations!$D$6:$D$155,B$4,Reservations!$E$6:$E$155,"&lt;="&amp;$A50,Reservations!$F$6:$F$155,"&gt;"&amp;$A50,Reservations!$K$6:$K$155,"Hold"),SUMIFS(Reservations!$G$6:$G$155,Reservations!$D$6:$D$155,B$4,Reservations!$E$6:$E$155,"&lt;="&amp;$A50,Reservations!$F$6:$F$155,"&gt;"&amp;$A50,Reservations!$K$6:$K$155,"Checked In")))</f>
        <v/>
      </c>
      <c r="C50" s="8">
        <f>IF(OR($A50="",C$4=""),"",SUM(SUMIFS(Reservations!$G$6:$G$155,Reservations!$D$6:$D$155,C$4,Reservations!$E$6:$E$155,"&lt;="&amp;$A50,Reservations!$F$6:$F$155,"&gt;"&amp;$A50,Reservations!$K$6:$K$155,"Confirmed"),SUMIFS(Reservations!$G$6:$G$155,Reservations!$D$6:$D$155,C$4,Reservations!$E$6:$E$155,"&lt;="&amp;$A50,Reservations!$F$6:$F$155,"&gt;"&amp;$A50,Reservations!$K$6:$K$155,"Hold"),SUMIFS(Reservations!$G$6:$G$155,Reservations!$D$6:$D$155,C$4,Reservations!$E$6:$E$155,"&lt;="&amp;$A50,Reservations!$F$6:$F$155,"&gt;"&amp;$A50,Reservations!$K$6:$K$155,"Checked In")))</f>
        <v/>
      </c>
      <c r="D50" s="8">
        <f>IF(OR($A50="",D$4=""),"",SUM(SUMIFS(Reservations!$G$6:$G$155,Reservations!$D$6:$D$155,D$4,Reservations!$E$6:$E$155,"&lt;="&amp;$A50,Reservations!$F$6:$F$155,"&gt;"&amp;$A50,Reservations!$K$6:$K$155,"Confirmed"),SUMIFS(Reservations!$G$6:$G$155,Reservations!$D$6:$D$155,D$4,Reservations!$E$6:$E$155,"&lt;="&amp;$A50,Reservations!$F$6:$F$155,"&gt;"&amp;$A50,Reservations!$K$6:$K$155,"Hold"),SUMIFS(Reservations!$G$6:$G$155,Reservations!$D$6:$D$155,D$4,Reservations!$E$6:$E$155,"&lt;="&amp;$A50,Reservations!$F$6:$F$155,"&gt;"&amp;$A50,Reservations!$K$6:$K$155,"Checked In")))</f>
        <v/>
      </c>
      <c r="E50" s="8">
        <f>IF($A50="","",SUM(B50:D50))</f>
        <v/>
      </c>
      <c r="F50" s="8">
        <f>IF($A50="","",$E$3)</f>
        <v/>
      </c>
      <c r="G50" s="8">
        <f>IF($A50="","",F50-E50)</f>
        <v/>
      </c>
      <c r="H50" s="19">
        <f>IF($A50="","",IF(G50&lt;0,"CHECK CAPACITY",IF(G50=0,"Full","Open")))</f>
        <v/>
      </c>
    </row>
    <row r="51">
      <c r="A51" s="27">
        <f>IF(ROW()-4&lt;=Assumptions!$B$5,Assumptions!$B$4+ROW()-5,"")</f>
        <v/>
      </c>
      <c r="B51" s="9">
        <f>IF(OR($A51="",B$4=""),"",SUM(SUMIFS(Reservations!$G$6:$G$155,Reservations!$D$6:$D$155,B$4,Reservations!$E$6:$E$155,"&lt;="&amp;$A51,Reservations!$F$6:$F$155,"&gt;"&amp;$A51,Reservations!$K$6:$K$155,"Confirmed"),SUMIFS(Reservations!$G$6:$G$155,Reservations!$D$6:$D$155,B$4,Reservations!$E$6:$E$155,"&lt;="&amp;$A51,Reservations!$F$6:$F$155,"&gt;"&amp;$A51,Reservations!$K$6:$K$155,"Hold"),SUMIFS(Reservations!$G$6:$G$155,Reservations!$D$6:$D$155,B$4,Reservations!$E$6:$E$155,"&lt;="&amp;$A51,Reservations!$F$6:$F$155,"&gt;"&amp;$A51,Reservations!$K$6:$K$155,"Checked In")))</f>
        <v/>
      </c>
      <c r="C51" s="9">
        <f>IF(OR($A51="",C$4=""),"",SUM(SUMIFS(Reservations!$G$6:$G$155,Reservations!$D$6:$D$155,C$4,Reservations!$E$6:$E$155,"&lt;="&amp;$A51,Reservations!$F$6:$F$155,"&gt;"&amp;$A51,Reservations!$K$6:$K$155,"Confirmed"),SUMIFS(Reservations!$G$6:$G$155,Reservations!$D$6:$D$155,C$4,Reservations!$E$6:$E$155,"&lt;="&amp;$A51,Reservations!$F$6:$F$155,"&gt;"&amp;$A51,Reservations!$K$6:$K$155,"Hold"),SUMIFS(Reservations!$G$6:$G$155,Reservations!$D$6:$D$155,C$4,Reservations!$E$6:$E$155,"&lt;="&amp;$A51,Reservations!$F$6:$F$155,"&gt;"&amp;$A51,Reservations!$K$6:$K$155,"Checked In")))</f>
        <v/>
      </c>
      <c r="D51" s="9">
        <f>IF(OR($A51="",D$4=""),"",SUM(SUMIFS(Reservations!$G$6:$G$155,Reservations!$D$6:$D$155,D$4,Reservations!$E$6:$E$155,"&lt;="&amp;$A51,Reservations!$F$6:$F$155,"&gt;"&amp;$A51,Reservations!$K$6:$K$155,"Confirmed"),SUMIFS(Reservations!$G$6:$G$155,Reservations!$D$6:$D$155,D$4,Reservations!$E$6:$E$155,"&lt;="&amp;$A51,Reservations!$F$6:$F$155,"&gt;"&amp;$A51,Reservations!$K$6:$K$155,"Hold"),SUMIFS(Reservations!$G$6:$G$155,Reservations!$D$6:$D$155,D$4,Reservations!$E$6:$E$155,"&lt;="&amp;$A51,Reservations!$F$6:$F$155,"&gt;"&amp;$A51,Reservations!$K$6:$K$155,"Checked In")))</f>
        <v/>
      </c>
      <c r="E51" s="9">
        <f>IF($A51="","",SUM(B51:D51))</f>
        <v/>
      </c>
      <c r="F51" s="9">
        <f>IF($A51="","",$E$3)</f>
        <v/>
      </c>
      <c r="G51" s="9">
        <f>IF($A51="","",F51-E51)</f>
        <v/>
      </c>
      <c r="H51" s="21">
        <f>IF($A51="","",IF(G51&lt;0,"CHECK CAPACITY",IF(G51=0,"Full","Open")))</f>
        <v/>
      </c>
    </row>
    <row r="52">
      <c r="A52" s="28">
        <f>IF(ROW()-4&lt;=Assumptions!$B$5,Assumptions!$B$4+ROW()-5,"")</f>
        <v/>
      </c>
      <c r="B52" s="8">
        <f>IF(OR($A52="",B$4=""),"",SUM(SUMIFS(Reservations!$G$6:$G$155,Reservations!$D$6:$D$155,B$4,Reservations!$E$6:$E$155,"&lt;="&amp;$A52,Reservations!$F$6:$F$155,"&gt;"&amp;$A52,Reservations!$K$6:$K$155,"Confirmed"),SUMIFS(Reservations!$G$6:$G$155,Reservations!$D$6:$D$155,B$4,Reservations!$E$6:$E$155,"&lt;="&amp;$A52,Reservations!$F$6:$F$155,"&gt;"&amp;$A52,Reservations!$K$6:$K$155,"Hold"),SUMIFS(Reservations!$G$6:$G$155,Reservations!$D$6:$D$155,B$4,Reservations!$E$6:$E$155,"&lt;="&amp;$A52,Reservations!$F$6:$F$155,"&gt;"&amp;$A52,Reservations!$K$6:$K$155,"Checked In")))</f>
        <v/>
      </c>
      <c r="C52" s="8">
        <f>IF(OR($A52="",C$4=""),"",SUM(SUMIFS(Reservations!$G$6:$G$155,Reservations!$D$6:$D$155,C$4,Reservations!$E$6:$E$155,"&lt;="&amp;$A52,Reservations!$F$6:$F$155,"&gt;"&amp;$A52,Reservations!$K$6:$K$155,"Confirmed"),SUMIFS(Reservations!$G$6:$G$155,Reservations!$D$6:$D$155,C$4,Reservations!$E$6:$E$155,"&lt;="&amp;$A52,Reservations!$F$6:$F$155,"&gt;"&amp;$A52,Reservations!$K$6:$K$155,"Hold"),SUMIFS(Reservations!$G$6:$G$155,Reservations!$D$6:$D$155,C$4,Reservations!$E$6:$E$155,"&lt;="&amp;$A52,Reservations!$F$6:$F$155,"&gt;"&amp;$A52,Reservations!$K$6:$K$155,"Checked In")))</f>
        <v/>
      </c>
      <c r="D52" s="8">
        <f>IF(OR($A52="",D$4=""),"",SUM(SUMIFS(Reservations!$G$6:$G$155,Reservations!$D$6:$D$155,D$4,Reservations!$E$6:$E$155,"&lt;="&amp;$A52,Reservations!$F$6:$F$155,"&gt;"&amp;$A52,Reservations!$K$6:$K$155,"Confirmed"),SUMIFS(Reservations!$G$6:$G$155,Reservations!$D$6:$D$155,D$4,Reservations!$E$6:$E$155,"&lt;="&amp;$A52,Reservations!$F$6:$F$155,"&gt;"&amp;$A52,Reservations!$K$6:$K$155,"Hold"),SUMIFS(Reservations!$G$6:$G$155,Reservations!$D$6:$D$155,D$4,Reservations!$E$6:$E$155,"&lt;="&amp;$A52,Reservations!$F$6:$F$155,"&gt;"&amp;$A52,Reservations!$K$6:$K$155,"Checked In")))</f>
        <v/>
      </c>
      <c r="E52" s="8">
        <f>IF($A52="","",SUM(B52:D52))</f>
        <v/>
      </c>
      <c r="F52" s="8">
        <f>IF($A52="","",$E$3)</f>
        <v/>
      </c>
      <c r="G52" s="8">
        <f>IF($A52="","",F52-E52)</f>
        <v/>
      </c>
      <c r="H52" s="19">
        <f>IF($A52="","",IF(G52&lt;0,"CHECK CAPACITY",IF(G52=0,"Full","Open")))</f>
        <v/>
      </c>
    </row>
    <row r="53">
      <c r="A53" s="27">
        <f>IF(ROW()-4&lt;=Assumptions!$B$5,Assumptions!$B$4+ROW()-5,"")</f>
        <v/>
      </c>
      <c r="B53" s="9">
        <f>IF(OR($A53="",B$4=""),"",SUM(SUMIFS(Reservations!$G$6:$G$155,Reservations!$D$6:$D$155,B$4,Reservations!$E$6:$E$155,"&lt;="&amp;$A53,Reservations!$F$6:$F$155,"&gt;"&amp;$A53,Reservations!$K$6:$K$155,"Confirmed"),SUMIFS(Reservations!$G$6:$G$155,Reservations!$D$6:$D$155,B$4,Reservations!$E$6:$E$155,"&lt;="&amp;$A53,Reservations!$F$6:$F$155,"&gt;"&amp;$A53,Reservations!$K$6:$K$155,"Hold"),SUMIFS(Reservations!$G$6:$G$155,Reservations!$D$6:$D$155,B$4,Reservations!$E$6:$E$155,"&lt;="&amp;$A53,Reservations!$F$6:$F$155,"&gt;"&amp;$A53,Reservations!$K$6:$K$155,"Checked In")))</f>
        <v/>
      </c>
      <c r="C53" s="9">
        <f>IF(OR($A53="",C$4=""),"",SUM(SUMIFS(Reservations!$G$6:$G$155,Reservations!$D$6:$D$155,C$4,Reservations!$E$6:$E$155,"&lt;="&amp;$A53,Reservations!$F$6:$F$155,"&gt;"&amp;$A53,Reservations!$K$6:$K$155,"Confirmed"),SUMIFS(Reservations!$G$6:$G$155,Reservations!$D$6:$D$155,C$4,Reservations!$E$6:$E$155,"&lt;="&amp;$A53,Reservations!$F$6:$F$155,"&gt;"&amp;$A53,Reservations!$K$6:$K$155,"Hold"),SUMIFS(Reservations!$G$6:$G$155,Reservations!$D$6:$D$155,C$4,Reservations!$E$6:$E$155,"&lt;="&amp;$A53,Reservations!$F$6:$F$155,"&gt;"&amp;$A53,Reservations!$K$6:$K$155,"Checked In")))</f>
        <v/>
      </c>
      <c r="D53" s="9">
        <f>IF(OR($A53="",D$4=""),"",SUM(SUMIFS(Reservations!$G$6:$G$155,Reservations!$D$6:$D$155,D$4,Reservations!$E$6:$E$155,"&lt;="&amp;$A53,Reservations!$F$6:$F$155,"&gt;"&amp;$A53,Reservations!$K$6:$K$155,"Confirmed"),SUMIFS(Reservations!$G$6:$G$155,Reservations!$D$6:$D$155,D$4,Reservations!$E$6:$E$155,"&lt;="&amp;$A53,Reservations!$F$6:$F$155,"&gt;"&amp;$A53,Reservations!$K$6:$K$155,"Hold"),SUMIFS(Reservations!$G$6:$G$155,Reservations!$D$6:$D$155,D$4,Reservations!$E$6:$E$155,"&lt;="&amp;$A53,Reservations!$F$6:$F$155,"&gt;"&amp;$A53,Reservations!$K$6:$K$155,"Checked In")))</f>
        <v/>
      </c>
      <c r="E53" s="9">
        <f>IF($A53="","",SUM(B53:D53))</f>
        <v/>
      </c>
      <c r="F53" s="9">
        <f>IF($A53="","",$E$3)</f>
        <v/>
      </c>
      <c r="G53" s="9">
        <f>IF($A53="","",F53-E53)</f>
        <v/>
      </c>
      <c r="H53" s="21">
        <f>IF($A53="","",IF(G53&lt;0,"CHECK CAPACITY",IF(G53=0,"Full","Open")))</f>
        <v/>
      </c>
    </row>
    <row r="54">
      <c r="A54" s="28">
        <f>IF(ROW()-4&lt;=Assumptions!$B$5,Assumptions!$B$4+ROW()-5,"")</f>
        <v/>
      </c>
      <c r="B54" s="8">
        <f>IF(OR($A54="",B$4=""),"",SUM(SUMIFS(Reservations!$G$6:$G$155,Reservations!$D$6:$D$155,B$4,Reservations!$E$6:$E$155,"&lt;="&amp;$A54,Reservations!$F$6:$F$155,"&gt;"&amp;$A54,Reservations!$K$6:$K$155,"Confirmed"),SUMIFS(Reservations!$G$6:$G$155,Reservations!$D$6:$D$155,B$4,Reservations!$E$6:$E$155,"&lt;="&amp;$A54,Reservations!$F$6:$F$155,"&gt;"&amp;$A54,Reservations!$K$6:$K$155,"Hold"),SUMIFS(Reservations!$G$6:$G$155,Reservations!$D$6:$D$155,B$4,Reservations!$E$6:$E$155,"&lt;="&amp;$A54,Reservations!$F$6:$F$155,"&gt;"&amp;$A54,Reservations!$K$6:$K$155,"Checked In")))</f>
        <v/>
      </c>
      <c r="C54" s="8">
        <f>IF(OR($A54="",C$4=""),"",SUM(SUMIFS(Reservations!$G$6:$G$155,Reservations!$D$6:$D$155,C$4,Reservations!$E$6:$E$155,"&lt;="&amp;$A54,Reservations!$F$6:$F$155,"&gt;"&amp;$A54,Reservations!$K$6:$K$155,"Confirmed"),SUMIFS(Reservations!$G$6:$G$155,Reservations!$D$6:$D$155,C$4,Reservations!$E$6:$E$155,"&lt;="&amp;$A54,Reservations!$F$6:$F$155,"&gt;"&amp;$A54,Reservations!$K$6:$K$155,"Hold"),SUMIFS(Reservations!$G$6:$G$155,Reservations!$D$6:$D$155,C$4,Reservations!$E$6:$E$155,"&lt;="&amp;$A54,Reservations!$F$6:$F$155,"&gt;"&amp;$A54,Reservations!$K$6:$K$155,"Checked In")))</f>
        <v/>
      </c>
      <c r="D54" s="8">
        <f>IF(OR($A54="",D$4=""),"",SUM(SUMIFS(Reservations!$G$6:$G$155,Reservations!$D$6:$D$155,D$4,Reservations!$E$6:$E$155,"&lt;="&amp;$A54,Reservations!$F$6:$F$155,"&gt;"&amp;$A54,Reservations!$K$6:$K$155,"Confirmed"),SUMIFS(Reservations!$G$6:$G$155,Reservations!$D$6:$D$155,D$4,Reservations!$E$6:$E$155,"&lt;="&amp;$A54,Reservations!$F$6:$F$155,"&gt;"&amp;$A54,Reservations!$K$6:$K$155,"Hold"),SUMIFS(Reservations!$G$6:$G$155,Reservations!$D$6:$D$155,D$4,Reservations!$E$6:$E$155,"&lt;="&amp;$A54,Reservations!$F$6:$F$155,"&gt;"&amp;$A54,Reservations!$K$6:$K$155,"Checked In")))</f>
        <v/>
      </c>
      <c r="E54" s="8">
        <f>IF($A54="","",SUM(B54:D54))</f>
        <v/>
      </c>
      <c r="F54" s="8">
        <f>IF($A54="","",$E$3)</f>
        <v/>
      </c>
      <c r="G54" s="8">
        <f>IF($A54="","",F54-E54)</f>
        <v/>
      </c>
      <c r="H54" s="19">
        <f>IF($A54="","",IF(G54&lt;0,"CHECK CAPACITY",IF(G54=0,"Full","Open")))</f>
        <v/>
      </c>
    </row>
    <row r="55">
      <c r="A55" s="27">
        <f>IF(ROW()-4&lt;=Assumptions!$B$5,Assumptions!$B$4+ROW()-5,"")</f>
        <v/>
      </c>
      <c r="B55" s="9">
        <f>IF(OR($A55="",B$4=""),"",SUM(SUMIFS(Reservations!$G$6:$G$155,Reservations!$D$6:$D$155,B$4,Reservations!$E$6:$E$155,"&lt;="&amp;$A55,Reservations!$F$6:$F$155,"&gt;"&amp;$A55,Reservations!$K$6:$K$155,"Confirmed"),SUMIFS(Reservations!$G$6:$G$155,Reservations!$D$6:$D$155,B$4,Reservations!$E$6:$E$155,"&lt;="&amp;$A55,Reservations!$F$6:$F$155,"&gt;"&amp;$A55,Reservations!$K$6:$K$155,"Hold"),SUMIFS(Reservations!$G$6:$G$155,Reservations!$D$6:$D$155,B$4,Reservations!$E$6:$E$155,"&lt;="&amp;$A55,Reservations!$F$6:$F$155,"&gt;"&amp;$A55,Reservations!$K$6:$K$155,"Checked In")))</f>
        <v/>
      </c>
      <c r="C55" s="9">
        <f>IF(OR($A55="",C$4=""),"",SUM(SUMIFS(Reservations!$G$6:$G$155,Reservations!$D$6:$D$155,C$4,Reservations!$E$6:$E$155,"&lt;="&amp;$A55,Reservations!$F$6:$F$155,"&gt;"&amp;$A55,Reservations!$K$6:$K$155,"Confirmed"),SUMIFS(Reservations!$G$6:$G$155,Reservations!$D$6:$D$155,C$4,Reservations!$E$6:$E$155,"&lt;="&amp;$A55,Reservations!$F$6:$F$155,"&gt;"&amp;$A55,Reservations!$K$6:$K$155,"Hold"),SUMIFS(Reservations!$G$6:$G$155,Reservations!$D$6:$D$155,C$4,Reservations!$E$6:$E$155,"&lt;="&amp;$A55,Reservations!$F$6:$F$155,"&gt;"&amp;$A55,Reservations!$K$6:$K$155,"Checked In")))</f>
        <v/>
      </c>
      <c r="D55" s="9">
        <f>IF(OR($A55="",D$4=""),"",SUM(SUMIFS(Reservations!$G$6:$G$155,Reservations!$D$6:$D$155,D$4,Reservations!$E$6:$E$155,"&lt;="&amp;$A55,Reservations!$F$6:$F$155,"&gt;"&amp;$A55,Reservations!$K$6:$K$155,"Confirmed"),SUMIFS(Reservations!$G$6:$G$155,Reservations!$D$6:$D$155,D$4,Reservations!$E$6:$E$155,"&lt;="&amp;$A55,Reservations!$F$6:$F$155,"&gt;"&amp;$A55,Reservations!$K$6:$K$155,"Hold"),SUMIFS(Reservations!$G$6:$G$155,Reservations!$D$6:$D$155,D$4,Reservations!$E$6:$E$155,"&lt;="&amp;$A55,Reservations!$F$6:$F$155,"&gt;"&amp;$A55,Reservations!$K$6:$K$155,"Checked In")))</f>
        <v/>
      </c>
      <c r="E55" s="9">
        <f>IF($A55="","",SUM(B55:D55))</f>
        <v/>
      </c>
      <c r="F55" s="9">
        <f>IF($A55="","",$E$3)</f>
        <v/>
      </c>
      <c r="G55" s="9">
        <f>IF($A55="","",F55-E55)</f>
        <v/>
      </c>
      <c r="H55" s="21">
        <f>IF($A55="","",IF(G55&lt;0,"CHECK CAPACITY",IF(G55=0,"Full","Open")))</f>
        <v/>
      </c>
    </row>
    <row r="56">
      <c r="A56" s="28">
        <f>IF(ROW()-4&lt;=Assumptions!$B$5,Assumptions!$B$4+ROW()-5,"")</f>
        <v/>
      </c>
      <c r="B56" s="8">
        <f>IF(OR($A56="",B$4=""),"",SUM(SUMIFS(Reservations!$G$6:$G$155,Reservations!$D$6:$D$155,B$4,Reservations!$E$6:$E$155,"&lt;="&amp;$A56,Reservations!$F$6:$F$155,"&gt;"&amp;$A56,Reservations!$K$6:$K$155,"Confirmed"),SUMIFS(Reservations!$G$6:$G$155,Reservations!$D$6:$D$155,B$4,Reservations!$E$6:$E$155,"&lt;="&amp;$A56,Reservations!$F$6:$F$155,"&gt;"&amp;$A56,Reservations!$K$6:$K$155,"Hold"),SUMIFS(Reservations!$G$6:$G$155,Reservations!$D$6:$D$155,B$4,Reservations!$E$6:$E$155,"&lt;="&amp;$A56,Reservations!$F$6:$F$155,"&gt;"&amp;$A56,Reservations!$K$6:$K$155,"Checked In")))</f>
        <v/>
      </c>
      <c r="C56" s="8">
        <f>IF(OR($A56="",C$4=""),"",SUM(SUMIFS(Reservations!$G$6:$G$155,Reservations!$D$6:$D$155,C$4,Reservations!$E$6:$E$155,"&lt;="&amp;$A56,Reservations!$F$6:$F$155,"&gt;"&amp;$A56,Reservations!$K$6:$K$155,"Confirmed"),SUMIFS(Reservations!$G$6:$G$155,Reservations!$D$6:$D$155,C$4,Reservations!$E$6:$E$155,"&lt;="&amp;$A56,Reservations!$F$6:$F$155,"&gt;"&amp;$A56,Reservations!$K$6:$K$155,"Hold"),SUMIFS(Reservations!$G$6:$G$155,Reservations!$D$6:$D$155,C$4,Reservations!$E$6:$E$155,"&lt;="&amp;$A56,Reservations!$F$6:$F$155,"&gt;"&amp;$A56,Reservations!$K$6:$K$155,"Checked In")))</f>
        <v/>
      </c>
      <c r="D56" s="8">
        <f>IF(OR($A56="",D$4=""),"",SUM(SUMIFS(Reservations!$G$6:$G$155,Reservations!$D$6:$D$155,D$4,Reservations!$E$6:$E$155,"&lt;="&amp;$A56,Reservations!$F$6:$F$155,"&gt;"&amp;$A56,Reservations!$K$6:$K$155,"Confirmed"),SUMIFS(Reservations!$G$6:$G$155,Reservations!$D$6:$D$155,D$4,Reservations!$E$6:$E$155,"&lt;="&amp;$A56,Reservations!$F$6:$F$155,"&gt;"&amp;$A56,Reservations!$K$6:$K$155,"Hold"),SUMIFS(Reservations!$G$6:$G$155,Reservations!$D$6:$D$155,D$4,Reservations!$E$6:$E$155,"&lt;="&amp;$A56,Reservations!$F$6:$F$155,"&gt;"&amp;$A56,Reservations!$K$6:$K$155,"Checked In")))</f>
        <v/>
      </c>
      <c r="E56" s="8">
        <f>IF($A56="","",SUM(B56:D56))</f>
        <v/>
      </c>
      <c r="F56" s="8">
        <f>IF($A56="","",$E$3)</f>
        <v/>
      </c>
      <c r="G56" s="8">
        <f>IF($A56="","",F56-E56)</f>
        <v/>
      </c>
      <c r="H56" s="19">
        <f>IF($A56="","",IF(G56&lt;0,"CHECK CAPACITY",IF(G56=0,"Full","Open")))</f>
        <v/>
      </c>
    </row>
    <row r="57">
      <c r="A57" s="27">
        <f>IF(ROW()-4&lt;=Assumptions!$B$5,Assumptions!$B$4+ROW()-5,"")</f>
        <v/>
      </c>
      <c r="B57" s="9">
        <f>IF(OR($A57="",B$4=""),"",SUM(SUMIFS(Reservations!$G$6:$G$155,Reservations!$D$6:$D$155,B$4,Reservations!$E$6:$E$155,"&lt;="&amp;$A57,Reservations!$F$6:$F$155,"&gt;"&amp;$A57,Reservations!$K$6:$K$155,"Confirmed"),SUMIFS(Reservations!$G$6:$G$155,Reservations!$D$6:$D$155,B$4,Reservations!$E$6:$E$155,"&lt;="&amp;$A57,Reservations!$F$6:$F$155,"&gt;"&amp;$A57,Reservations!$K$6:$K$155,"Hold"),SUMIFS(Reservations!$G$6:$G$155,Reservations!$D$6:$D$155,B$4,Reservations!$E$6:$E$155,"&lt;="&amp;$A57,Reservations!$F$6:$F$155,"&gt;"&amp;$A57,Reservations!$K$6:$K$155,"Checked In")))</f>
        <v/>
      </c>
      <c r="C57" s="9">
        <f>IF(OR($A57="",C$4=""),"",SUM(SUMIFS(Reservations!$G$6:$G$155,Reservations!$D$6:$D$155,C$4,Reservations!$E$6:$E$155,"&lt;="&amp;$A57,Reservations!$F$6:$F$155,"&gt;"&amp;$A57,Reservations!$K$6:$K$155,"Confirmed"),SUMIFS(Reservations!$G$6:$G$155,Reservations!$D$6:$D$155,C$4,Reservations!$E$6:$E$155,"&lt;="&amp;$A57,Reservations!$F$6:$F$155,"&gt;"&amp;$A57,Reservations!$K$6:$K$155,"Hold"),SUMIFS(Reservations!$G$6:$G$155,Reservations!$D$6:$D$155,C$4,Reservations!$E$6:$E$155,"&lt;="&amp;$A57,Reservations!$F$6:$F$155,"&gt;"&amp;$A57,Reservations!$K$6:$K$155,"Checked In")))</f>
        <v/>
      </c>
      <c r="D57" s="9">
        <f>IF(OR($A57="",D$4=""),"",SUM(SUMIFS(Reservations!$G$6:$G$155,Reservations!$D$6:$D$155,D$4,Reservations!$E$6:$E$155,"&lt;="&amp;$A57,Reservations!$F$6:$F$155,"&gt;"&amp;$A57,Reservations!$K$6:$K$155,"Confirmed"),SUMIFS(Reservations!$G$6:$G$155,Reservations!$D$6:$D$155,D$4,Reservations!$E$6:$E$155,"&lt;="&amp;$A57,Reservations!$F$6:$F$155,"&gt;"&amp;$A57,Reservations!$K$6:$K$155,"Hold"),SUMIFS(Reservations!$G$6:$G$155,Reservations!$D$6:$D$155,D$4,Reservations!$E$6:$E$155,"&lt;="&amp;$A57,Reservations!$F$6:$F$155,"&gt;"&amp;$A57,Reservations!$K$6:$K$155,"Checked In")))</f>
        <v/>
      </c>
      <c r="E57" s="9">
        <f>IF($A57="","",SUM(B57:D57))</f>
        <v/>
      </c>
      <c r="F57" s="9">
        <f>IF($A57="","",$E$3)</f>
        <v/>
      </c>
      <c r="G57" s="9">
        <f>IF($A57="","",F57-E57)</f>
        <v/>
      </c>
      <c r="H57" s="21">
        <f>IF($A57="","",IF(G57&lt;0,"CHECK CAPACITY",IF(G57=0,"Full","Open")))</f>
        <v/>
      </c>
    </row>
    <row r="58">
      <c r="A58" s="28">
        <f>IF(ROW()-4&lt;=Assumptions!$B$5,Assumptions!$B$4+ROW()-5,"")</f>
        <v/>
      </c>
      <c r="B58" s="8">
        <f>IF(OR($A58="",B$4=""),"",SUM(SUMIFS(Reservations!$G$6:$G$155,Reservations!$D$6:$D$155,B$4,Reservations!$E$6:$E$155,"&lt;="&amp;$A58,Reservations!$F$6:$F$155,"&gt;"&amp;$A58,Reservations!$K$6:$K$155,"Confirmed"),SUMIFS(Reservations!$G$6:$G$155,Reservations!$D$6:$D$155,B$4,Reservations!$E$6:$E$155,"&lt;="&amp;$A58,Reservations!$F$6:$F$155,"&gt;"&amp;$A58,Reservations!$K$6:$K$155,"Hold"),SUMIFS(Reservations!$G$6:$G$155,Reservations!$D$6:$D$155,B$4,Reservations!$E$6:$E$155,"&lt;="&amp;$A58,Reservations!$F$6:$F$155,"&gt;"&amp;$A58,Reservations!$K$6:$K$155,"Checked In")))</f>
        <v/>
      </c>
      <c r="C58" s="8">
        <f>IF(OR($A58="",C$4=""),"",SUM(SUMIFS(Reservations!$G$6:$G$155,Reservations!$D$6:$D$155,C$4,Reservations!$E$6:$E$155,"&lt;="&amp;$A58,Reservations!$F$6:$F$155,"&gt;"&amp;$A58,Reservations!$K$6:$K$155,"Confirmed"),SUMIFS(Reservations!$G$6:$G$155,Reservations!$D$6:$D$155,C$4,Reservations!$E$6:$E$155,"&lt;="&amp;$A58,Reservations!$F$6:$F$155,"&gt;"&amp;$A58,Reservations!$K$6:$K$155,"Hold"),SUMIFS(Reservations!$G$6:$G$155,Reservations!$D$6:$D$155,C$4,Reservations!$E$6:$E$155,"&lt;="&amp;$A58,Reservations!$F$6:$F$155,"&gt;"&amp;$A58,Reservations!$K$6:$K$155,"Checked In")))</f>
        <v/>
      </c>
      <c r="D58" s="8">
        <f>IF(OR($A58="",D$4=""),"",SUM(SUMIFS(Reservations!$G$6:$G$155,Reservations!$D$6:$D$155,D$4,Reservations!$E$6:$E$155,"&lt;="&amp;$A58,Reservations!$F$6:$F$155,"&gt;"&amp;$A58,Reservations!$K$6:$K$155,"Confirmed"),SUMIFS(Reservations!$G$6:$G$155,Reservations!$D$6:$D$155,D$4,Reservations!$E$6:$E$155,"&lt;="&amp;$A58,Reservations!$F$6:$F$155,"&gt;"&amp;$A58,Reservations!$K$6:$K$155,"Hold"),SUMIFS(Reservations!$G$6:$G$155,Reservations!$D$6:$D$155,D$4,Reservations!$E$6:$E$155,"&lt;="&amp;$A58,Reservations!$F$6:$F$155,"&gt;"&amp;$A58,Reservations!$K$6:$K$155,"Checked In")))</f>
        <v/>
      </c>
      <c r="E58" s="8">
        <f>IF($A58="","",SUM(B58:D58))</f>
        <v/>
      </c>
      <c r="F58" s="8">
        <f>IF($A58="","",$E$3)</f>
        <v/>
      </c>
      <c r="G58" s="8">
        <f>IF($A58="","",F58-E58)</f>
        <v/>
      </c>
      <c r="H58" s="19">
        <f>IF($A58="","",IF(G58&lt;0,"CHECK CAPACITY",IF(G58=0,"Full","Open")))</f>
        <v/>
      </c>
    </row>
    <row r="59">
      <c r="A59" s="27">
        <f>IF(ROW()-4&lt;=Assumptions!$B$5,Assumptions!$B$4+ROW()-5,"")</f>
        <v/>
      </c>
      <c r="B59" s="9">
        <f>IF(OR($A59="",B$4=""),"",SUM(SUMIFS(Reservations!$G$6:$G$155,Reservations!$D$6:$D$155,B$4,Reservations!$E$6:$E$155,"&lt;="&amp;$A59,Reservations!$F$6:$F$155,"&gt;"&amp;$A59,Reservations!$K$6:$K$155,"Confirmed"),SUMIFS(Reservations!$G$6:$G$155,Reservations!$D$6:$D$155,B$4,Reservations!$E$6:$E$155,"&lt;="&amp;$A59,Reservations!$F$6:$F$155,"&gt;"&amp;$A59,Reservations!$K$6:$K$155,"Hold"),SUMIFS(Reservations!$G$6:$G$155,Reservations!$D$6:$D$155,B$4,Reservations!$E$6:$E$155,"&lt;="&amp;$A59,Reservations!$F$6:$F$155,"&gt;"&amp;$A59,Reservations!$K$6:$K$155,"Checked In")))</f>
        <v/>
      </c>
      <c r="C59" s="9">
        <f>IF(OR($A59="",C$4=""),"",SUM(SUMIFS(Reservations!$G$6:$G$155,Reservations!$D$6:$D$155,C$4,Reservations!$E$6:$E$155,"&lt;="&amp;$A59,Reservations!$F$6:$F$155,"&gt;"&amp;$A59,Reservations!$K$6:$K$155,"Confirmed"),SUMIFS(Reservations!$G$6:$G$155,Reservations!$D$6:$D$155,C$4,Reservations!$E$6:$E$155,"&lt;="&amp;$A59,Reservations!$F$6:$F$155,"&gt;"&amp;$A59,Reservations!$K$6:$K$155,"Hold"),SUMIFS(Reservations!$G$6:$G$155,Reservations!$D$6:$D$155,C$4,Reservations!$E$6:$E$155,"&lt;="&amp;$A59,Reservations!$F$6:$F$155,"&gt;"&amp;$A59,Reservations!$K$6:$K$155,"Checked In")))</f>
        <v/>
      </c>
      <c r="D59" s="9">
        <f>IF(OR($A59="",D$4=""),"",SUM(SUMIFS(Reservations!$G$6:$G$155,Reservations!$D$6:$D$155,D$4,Reservations!$E$6:$E$155,"&lt;="&amp;$A59,Reservations!$F$6:$F$155,"&gt;"&amp;$A59,Reservations!$K$6:$K$155,"Confirmed"),SUMIFS(Reservations!$G$6:$G$155,Reservations!$D$6:$D$155,D$4,Reservations!$E$6:$E$155,"&lt;="&amp;$A59,Reservations!$F$6:$F$155,"&gt;"&amp;$A59,Reservations!$K$6:$K$155,"Hold"),SUMIFS(Reservations!$G$6:$G$155,Reservations!$D$6:$D$155,D$4,Reservations!$E$6:$E$155,"&lt;="&amp;$A59,Reservations!$F$6:$F$155,"&gt;"&amp;$A59,Reservations!$K$6:$K$155,"Checked In")))</f>
        <v/>
      </c>
      <c r="E59" s="9">
        <f>IF($A59="","",SUM(B59:D59))</f>
        <v/>
      </c>
      <c r="F59" s="9">
        <f>IF($A59="","",$E$3)</f>
        <v/>
      </c>
      <c r="G59" s="9">
        <f>IF($A59="","",F59-E59)</f>
        <v/>
      </c>
      <c r="H59" s="21">
        <f>IF($A59="","",IF(G59&lt;0,"CHECK CAPACITY",IF(G59=0,"Full","Open")))</f>
        <v/>
      </c>
    </row>
    <row r="60">
      <c r="A60" s="28">
        <f>IF(ROW()-4&lt;=Assumptions!$B$5,Assumptions!$B$4+ROW()-5,"")</f>
        <v/>
      </c>
      <c r="B60" s="8">
        <f>IF(OR($A60="",B$4=""),"",SUM(SUMIFS(Reservations!$G$6:$G$155,Reservations!$D$6:$D$155,B$4,Reservations!$E$6:$E$155,"&lt;="&amp;$A60,Reservations!$F$6:$F$155,"&gt;"&amp;$A60,Reservations!$K$6:$K$155,"Confirmed"),SUMIFS(Reservations!$G$6:$G$155,Reservations!$D$6:$D$155,B$4,Reservations!$E$6:$E$155,"&lt;="&amp;$A60,Reservations!$F$6:$F$155,"&gt;"&amp;$A60,Reservations!$K$6:$K$155,"Hold"),SUMIFS(Reservations!$G$6:$G$155,Reservations!$D$6:$D$155,B$4,Reservations!$E$6:$E$155,"&lt;="&amp;$A60,Reservations!$F$6:$F$155,"&gt;"&amp;$A60,Reservations!$K$6:$K$155,"Checked In")))</f>
        <v/>
      </c>
      <c r="C60" s="8">
        <f>IF(OR($A60="",C$4=""),"",SUM(SUMIFS(Reservations!$G$6:$G$155,Reservations!$D$6:$D$155,C$4,Reservations!$E$6:$E$155,"&lt;="&amp;$A60,Reservations!$F$6:$F$155,"&gt;"&amp;$A60,Reservations!$K$6:$K$155,"Confirmed"),SUMIFS(Reservations!$G$6:$G$155,Reservations!$D$6:$D$155,C$4,Reservations!$E$6:$E$155,"&lt;="&amp;$A60,Reservations!$F$6:$F$155,"&gt;"&amp;$A60,Reservations!$K$6:$K$155,"Hold"),SUMIFS(Reservations!$G$6:$G$155,Reservations!$D$6:$D$155,C$4,Reservations!$E$6:$E$155,"&lt;="&amp;$A60,Reservations!$F$6:$F$155,"&gt;"&amp;$A60,Reservations!$K$6:$K$155,"Checked In")))</f>
        <v/>
      </c>
      <c r="D60" s="8">
        <f>IF(OR($A60="",D$4=""),"",SUM(SUMIFS(Reservations!$G$6:$G$155,Reservations!$D$6:$D$155,D$4,Reservations!$E$6:$E$155,"&lt;="&amp;$A60,Reservations!$F$6:$F$155,"&gt;"&amp;$A60,Reservations!$K$6:$K$155,"Confirmed"),SUMIFS(Reservations!$G$6:$G$155,Reservations!$D$6:$D$155,D$4,Reservations!$E$6:$E$155,"&lt;="&amp;$A60,Reservations!$F$6:$F$155,"&gt;"&amp;$A60,Reservations!$K$6:$K$155,"Hold"),SUMIFS(Reservations!$G$6:$G$155,Reservations!$D$6:$D$155,D$4,Reservations!$E$6:$E$155,"&lt;="&amp;$A60,Reservations!$F$6:$F$155,"&gt;"&amp;$A60,Reservations!$K$6:$K$155,"Checked In")))</f>
        <v/>
      </c>
      <c r="E60" s="8">
        <f>IF($A60="","",SUM(B60:D60))</f>
        <v/>
      </c>
      <c r="F60" s="8">
        <f>IF($A60="","",$E$3)</f>
        <v/>
      </c>
      <c r="G60" s="8">
        <f>IF($A60="","",F60-E60)</f>
        <v/>
      </c>
      <c r="H60" s="19">
        <f>IF($A60="","",IF(G60&lt;0,"CHECK CAPACITY",IF(G60=0,"Full","Open")))</f>
        <v/>
      </c>
    </row>
    <row r="61">
      <c r="A61" s="27">
        <f>IF(ROW()-4&lt;=Assumptions!$B$5,Assumptions!$B$4+ROW()-5,"")</f>
        <v/>
      </c>
      <c r="B61" s="9">
        <f>IF(OR($A61="",B$4=""),"",SUM(SUMIFS(Reservations!$G$6:$G$155,Reservations!$D$6:$D$155,B$4,Reservations!$E$6:$E$155,"&lt;="&amp;$A61,Reservations!$F$6:$F$155,"&gt;"&amp;$A61,Reservations!$K$6:$K$155,"Confirmed"),SUMIFS(Reservations!$G$6:$G$155,Reservations!$D$6:$D$155,B$4,Reservations!$E$6:$E$155,"&lt;="&amp;$A61,Reservations!$F$6:$F$155,"&gt;"&amp;$A61,Reservations!$K$6:$K$155,"Hold"),SUMIFS(Reservations!$G$6:$G$155,Reservations!$D$6:$D$155,B$4,Reservations!$E$6:$E$155,"&lt;="&amp;$A61,Reservations!$F$6:$F$155,"&gt;"&amp;$A61,Reservations!$K$6:$K$155,"Checked In")))</f>
        <v/>
      </c>
      <c r="C61" s="9">
        <f>IF(OR($A61="",C$4=""),"",SUM(SUMIFS(Reservations!$G$6:$G$155,Reservations!$D$6:$D$155,C$4,Reservations!$E$6:$E$155,"&lt;="&amp;$A61,Reservations!$F$6:$F$155,"&gt;"&amp;$A61,Reservations!$K$6:$K$155,"Confirmed"),SUMIFS(Reservations!$G$6:$G$155,Reservations!$D$6:$D$155,C$4,Reservations!$E$6:$E$155,"&lt;="&amp;$A61,Reservations!$F$6:$F$155,"&gt;"&amp;$A61,Reservations!$K$6:$K$155,"Hold"),SUMIFS(Reservations!$G$6:$G$155,Reservations!$D$6:$D$155,C$4,Reservations!$E$6:$E$155,"&lt;="&amp;$A61,Reservations!$F$6:$F$155,"&gt;"&amp;$A61,Reservations!$K$6:$K$155,"Checked In")))</f>
        <v/>
      </c>
      <c r="D61" s="9">
        <f>IF(OR($A61="",D$4=""),"",SUM(SUMIFS(Reservations!$G$6:$G$155,Reservations!$D$6:$D$155,D$4,Reservations!$E$6:$E$155,"&lt;="&amp;$A61,Reservations!$F$6:$F$155,"&gt;"&amp;$A61,Reservations!$K$6:$K$155,"Confirmed"),SUMIFS(Reservations!$G$6:$G$155,Reservations!$D$6:$D$155,D$4,Reservations!$E$6:$E$155,"&lt;="&amp;$A61,Reservations!$F$6:$F$155,"&gt;"&amp;$A61,Reservations!$K$6:$K$155,"Hold"),SUMIFS(Reservations!$G$6:$G$155,Reservations!$D$6:$D$155,D$4,Reservations!$E$6:$E$155,"&lt;="&amp;$A61,Reservations!$F$6:$F$155,"&gt;"&amp;$A61,Reservations!$K$6:$K$155,"Checked In")))</f>
        <v/>
      </c>
      <c r="E61" s="9">
        <f>IF($A61="","",SUM(B61:D61))</f>
        <v/>
      </c>
      <c r="F61" s="9">
        <f>IF($A61="","",$E$3)</f>
        <v/>
      </c>
      <c r="G61" s="9">
        <f>IF($A61="","",F61-E61)</f>
        <v/>
      </c>
      <c r="H61" s="21">
        <f>IF($A61="","",IF(G61&lt;0,"CHECK CAPACITY",IF(G61=0,"Full","Open")))</f>
        <v/>
      </c>
    </row>
    <row r="62">
      <c r="A62" s="28">
        <f>IF(ROW()-4&lt;=Assumptions!$B$5,Assumptions!$B$4+ROW()-5,"")</f>
        <v/>
      </c>
      <c r="B62" s="8">
        <f>IF(OR($A62="",B$4=""),"",SUM(SUMIFS(Reservations!$G$6:$G$155,Reservations!$D$6:$D$155,B$4,Reservations!$E$6:$E$155,"&lt;="&amp;$A62,Reservations!$F$6:$F$155,"&gt;"&amp;$A62,Reservations!$K$6:$K$155,"Confirmed"),SUMIFS(Reservations!$G$6:$G$155,Reservations!$D$6:$D$155,B$4,Reservations!$E$6:$E$155,"&lt;="&amp;$A62,Reservations!$F$6:$F$155,"&gt;"&amp;$A62,Reservations!$K$6:$K$155,"Hold"),SUMIFS(Reservations!$G$6:$G$155,Reservations!$D$6:$D$155,B$4,Reservations!$E$6:$E$155,"&lt;="&amp;$A62,Reservations!$F$6:$F$155,"&gt;"&amp;$A62,Reservations!$K$6:$K$155,"Checked In")))</f>
        <v/>
      </c>
      <c r="C62" s="8">
        <f>IF(OR($A62="",C$4=""),"",SUM(SUMIFS(Reservations!$G$6:$G$155,Reservations!$D$6:$D$155,C$4,Reservations!$E$6:$E$155,"&lt;="&amp;$A62,Reservations!$F$6:$F$155,"&gt;"&amp;$A62,Reservations!$K$6:$K$155,"Confirmed"),SUMIFS(Reservations!$G$6:$G$155,Reservations!$D$6:$D$155,C$4,Reservations!$E$6:$E$155,"&lt;="&amp;$A62,Reservations!$F$6:$F$155,"&gt;"&amp;$A62,Reservations!$K$6:$K$155,"Hold"),SUMIFS(Reservations!$G$6:$G$155,Reservations!$D$6:$D$155,C$4,Reservations!$E$6:$E$155,"&lt;="&amp;$A62,Reservations!$F$6:$F$155,"&gt;"&amp;$A62,Reservations!$K$6:$K$155,"Checked In")))</f>
        <v/>
      </c>
      <c r="D62" s="8">
        <f>IF(OR($A62="",D$4=""),"",SUM(SUMIFS(Reservations!$G$6:$G$155,Reservations!$D$6:$D$155,D$4,Reservations!$E$6:$E$155,"&lt;="&amp;$A62,Reservations!$F$6:$F$155,"&gt;"&amp;$A62,Reservations!$K$6:$K$155,"Confirmed"),SUMIFS(Reservations!$G$6:$G$155,Reservations!$D$6:$D$155,D$4,Reservations!$E$6:$E$155,"&lt;="&amp;$A62,Reservations!$F$6:$F$155,"&gt;"&amp;$A62,Reservations!$K$6:$K$155,"Hold"),SUMIFS(Reservations!$G$6:$G$155,Reservations!$D$6:$D$155,D$4,Reservations!$E$6:$E$155,"&lt;="&amp;$A62,Reservations!$F$6:$F$155,"&gt;"&amp;$A62,Reservations!$K$6:$K$155,"Checked In")))</f>
        <v/>
      </c>
      <c r="E62" s="8">
        <f>IF($A62="","",SUM(B62:D62))</f>
        <v/>
      </c>
      <c r="F62" s="8">
        <f>IF($A62="","",$E$3)</f>
        <v/>
      </c>
      <c r="G62" s="8">
        <f>IF($A62="","",F62-E62)</f>
        <v/>
      </c>
      <c r="H62" s="19">
        <f>IF($A62="","",IF(G62&lt;0,"CHECK CAPACITY",IF(G62=0,"Full","Open")))</f>
        <v/>
      </c>
    </row>
    <row r="63">
      <c r="A63" s="27">
        <f>IF(ROW()-4&lt;=Assumptions!$B$5,Assumptions!$B$4+ROW()-5,"")</f>
        <v/>
      </c>
      <c r="B63" s="9">
        <f>IF(OR($A63="",B$4=""),"",SUM(SUMIFS(Reservations!$G$6:$G$155,Reservations!$D$6:$D$155,B$4,Reservations!$E$6:$E$155,"&lt;="&amp;$A63,Reservations!$F$6:$F$155,"&gt;"&amp;$A63,Reservations!$K$6:$K$155,"Confirmed"),SUMIFS(Reservations!$G$6:$G$155,Reservations!$D$6:$D$155,B$4,Reservations!$E$6:$E$155,"&lt;="&amp;$A63,Reservations!$F$6:$F$155,"&gt;"&amp;$A63,Reservations!$K$6:$K$155,"Hold"),SUMIFS(Reservations!$G$6:$G$155,Reservations!$D$6:$D$155,B$4,Reservations!$E$6:$E$155,"&lt;="&amp;$A63,Reservations!$F$6:$F$155,"&gt;"&amp;$A63,Reservations!$K$6:$K$155,"Checked In")))</f>
        <v/>
      </c>
      <c r="C63" s="9">
        <f>IF(OR($A63="",C$4=""),"",SUM(SUMIFS(Reservations!$G$6:$G$155,Reservations!$D$6:$D$155,C$4,Reservations!$E$6:$E$155,"&lt;="&amp;$A63,Reservations!$F$6:$F$155,"&gt;"&amp;$A63,Reservations!$K$6:$K$155,"Confirmed"),SUMIFS(Reservations!$G$6:$G$155,Reservations!$D$6:$D$155,C$4,Reservations!$E$6:$E$155,"&lt;="&amp;$A63,Reservations!$F$6:$F$155,"&gt;"&amp;$A63,Reservations!$K$6:$K$155,"Hold"),SUMIFS(Reservations!$G$6:$G$155,Reservations!$D$6:$D$155,C$4,Reservations!$E$6:$E$155,"&lt;="&amp;$A63,Reservations!$F$6:$F$155,"&gt;"&amp;$A63,Reservations!$K$6:$K$155,"Checked In")))</f>
        <v/>
      </c>
      <c r="D63" s="9">
        <f>IF(OR($A63="",D$4=""),"",SUM(SUMIFS(Reservations!$G$6:$G$155,Reservations!$D$6:$D$155,D$4,Reservations!$E$6:$E$155,"&lt;="&amp;$A63,Reservations!$F$6:$F$155,"&gt;"&amp;$A63,Reservations!$K$6:$K$155,"Confirmed"),SUMIFS(Reservations!$G$6:$G$155,Reservations!$D$6:$D$155,D$4,Reservations!$E$6:$E$155,"&lt;="&amp;$A63,Reservations!$F$6:$F$155,"&gt;"&amp;$A63,Reservations!$K$6:$K$155,"Hold"),SUMIFS(Reservations!$G$6:$G$155,Reservations!$D$6:$D$155,D$4,Reservations!$E$6:$E$155,"&lt;="&amp;$A63,Reservations!$F$6:$F$155,"&gt;"&amp;$A63,Reservations!$K$6:$K$155,"Checked In")))</f>
        <v/>
      </c>
      <c r="E63" s="9">
        <f>IF($A63="","",SUM(B63:D63))</f>
        <v/>
      </c>
      <c r="F63" s="9">
        <f>IF($A63="","",$E$3)</f>
        <v/>
      </c>
      <c r="G63" s="9">
        <f>IF($A63="","",F63-E63)</f>
        <v/>
      </c>
      <c r="H63" s="21">
        <f>IF($A63="","",IF(G63&lt;0,"CHECK CAPACITY",IF(G63=0,"Full","Open")))</f>
        <v/>
      </c>
    </row>
    <row r="64">
      <c r="A64" s="28">
        <f>IF(ROW()-4&lt;=Assumptions!$B$5,Assumptions!$B$4+ROW()-5,"")</f>
        <v/>
      </c>
      <c r="B64" s="8">
        <f>IF(OR($A64="",B$4=""),"",SUM(SUMIFS(Reservations!$G$6:$G$155,Reservations!$D$6:$D$155,B$4,Reservations!$E$6:$E$155,"&lt;="&amp;$A64,Reservations!$F$6:$F$155,"&gt;"&amp;$A64,Reservations!$K$6:$K$155,"Confirmed"),SUMIFS(Reservations!$G$6:$G$155,Reservations!$D$6:$D$155,B$4,Reservations!$E$6:$E$155,"&lt;="&amp;$A64,Reservations!$F$6:$F$155,"&gt;"&amp;$A64,Reservations!$K$6:$K$155,"Hold"),SUMIFS(Reservations!$G$6:$G$155,Reservations!$D$6:$D$155,B$4,Reservations!$E$6:$E$155,"&lt;="&amp;$A64,Reservations!$F$6:$F$155,"&gt;"&amp;$A64,Reservations!$K$6:$K$155,"Checked In")))</f>
        <v/>
      </c>
      <c r="C64" s="8">
        <f>IF(OR($A64="",C$4=""),"",SUM(SUMIFS(Reservations!$G$6:$G$155,Reservations!$D$6:$D$155,C$4,Reservations!$E$6:$E$155,"&lt;="&amp;$A64,Reservations!$F$6:$F$155,"&gt;"&amp;$A64,Reservations!$K$6:$K$155,"Confirmed"),SUMIFS(Reservations!$G$6:$G$155,Reservations!$D$6:$D$155,C$4,Reservations!$E$6:$E$155,"&lt;="&amp;$A64,Reservations!$F$6:$F$155,"&gt;"&amp;$A64,Reservations!$K$6:$K$155,"Hold"),SUMIFS(Reservations!$G$6:$G$155,Reservations!$D$6:$D$155,C$4,Reservations!$E$6:$E$155,"&lt;="&amp;$A64,Reservations!$F$6:$F$155,"&gt;"&amp;$A64,Reservations!$K$6:$K$155,"Checked In")))</f>
        <v/>
      </c>
      <c r="D64" s="8">
        <f>IF(OR($A64="",D$4=""),"",SUM(SUMIFS(Reservations!$G$6:$G$155,Reservations!$D$6:$D$155,D$4,Reservations!$E$6:$E$155,"&lt;="&amp;$A64,Reservations!$F$6:$F$155,"&gt;"&amp;$A64,Reservations!$K$6:$K$155,"Confirmed"),SUMIFS(Reservations!$G$6:$G$155,Reservations!$D$6:$D$155,D$4,Reservations!$E$6:$E$155,"&lt;="&amp;$A64,Reservations!$F$6:$F$155,"&gt;"&amp;$A64,Reservations!$K$6:$K$155,"Hold"),SUMIFS(Reservations!$G$6:$G$155,Reservations!$D$6:$D$155,D$4,Reservations!$E$6:$E$155,"&lt;="&amp;$A64,Reservations!$F$6:$F$155,"&gt;"&amp;$A64,Reservations!$K$6:$K$155,"Checked In")))</f>
        <v/>
      </c>
      <c r="E64" s="8">
        <f>IF($A64="","",SUM(B64:D64))</f>
        <v/>
      </c>
      <c r="F64" s="8">
        <f>IF($A64="","",$E$3)</f>
        <v/>
      </c>
      <c r="G64" s="8">
        <f>IF($A64="","",F64-E64)</f>
        <v/>
      </c>
      <c r="H64" s="19">
        <f>IF($A64="","",IF(G64&lt;0,"CHECK CAPACITY",IF(G64=0,"Full","Open")))</f>
        <v/>
      </c>
    </row>
    <row r="65">
      <c r="A65" s="27">
        <f>IF(ROW()-4&lt;=Assumptions!$B$5,Assumptions!$B$4+ROW()-5,"")</f>
        <v/>
      </c>
      <c r="B65" s="9">
        <f>IF(OR($A65="",B$4=""),"",SUM(SUMIFS(Reservations!$G$6:$G$155,Reservations!$D$6:$D$155,B$4,Reservations!$E$6:$E$155,"&lt;="&amp;$A65,Reservations!$F$6:$F$155,"&gt;"&amp;$A65,Reservations!$K$6:$K$155,"Confirmed"),SUMIFS(Reservations!$G$6:$G$155,Reservations!$D$6:$D$155,B$4,Reservations!$E$6:$E$155,"&lt;="&amp;$A65,Reservations!$F$6:$F$155,"&gt;"&amp;$A65,Reservations!$K$6:$K$155,"Hold"),SUMIFS(Reservations!$G$6:$G$155,Reservations!$D$6:$D$155,B$4,Reservations!$E$6:$E$155,"&lt;="&amp;$A65,Reservations!$F$6:$F$155,"&gt;"&amp;$A65,Reservations!$K$6:$K$155,"Checked In")))</f>
        <v/>
      </c>
      <c r="C65" s="9">
        <f>IF(OR($A65="",C$4=""),"",SUM(SUMIFS(Reservations!$G$6:$G$155,Reservations!$D$6:$D$155,C$4,Reservations!$E$6:$E$155,"&lt;="&amp;$A65,Reservations!$F$6:$F$155,"&gt;"&amp;$A65,Reservations!$K$6:$K$155,"Confirmed"),SUMIFS(Reservations!$G$6:$G$155,Reservations!$D$6:$D$155,C$4,Reservations!$E$6:$E$155,"&lt;="&amp;$A65,Reservations!$F$6:$F$155,"&gt;"&amp;$A65,Reservations!$K$6:$K$155,"Hold"),SUMIFS(Reservations!$G$6:$G$155,Reservations!$D$6:$D$155,C$4,Reservations!$E$6:$E$155,"&lt;="&amp;$A65,Reservations!$F$6:$F$155,"&gt;"&amp;$A65,Reservations!$K$6:$K$155,"Checked In")))</f>
        <v/>
      </c>
      <c r="D65" s="9">
        <f>IF(OR($A65="",D$4=""),"",SUM(SUMIFS(Reservations!$G$6:$G$155,Reservations!$D$6:$D$155,D$4,Reservations!$E$6:$E$155,"&lt;="&amp;$A65,Reservations!$F$6:$F$155,"&gt;"&amp;$A65,Reservations!$K$6:$K$155,"Confirmed"),SUMIFS(Reservations!$G$6:$G$155,Reservations!$D$6:$D$155,D$4,Reservations!$E$6:$E$155,"&lt;="&amp;$A65,Reservations!$F$6:$F$155,"&gt;"&amp;$A65,Reservations!$K$6:$K$155,"Hold"),SUMIFS(Reservations!$G$6:$G$155,Reservations!$D$6:$D$155,D$4,Reservations!$E$6:$E$155,"&lt;="&amp;$A65,Reservations!$F$6:$F$155,"&gt;"&amp;$A65,Reservations!$K$6:$K$155,"Checked In")))</f>
        <v/>
      </c>
      <c r="E65" s="9">
        <f>IF($A65="","",SUM(B65:D65))</f>
        <v/>
      </c>
      <c r="F65" s="9">
        <f>IF($A65="","",$E$3)</f>
        <v/>
      </c>
      <c r="G65" s="9">
        <f>IF($A65="","",F65-E65)</f>
        <v/>
      </c>
      <c r="H65" s="21">
        <f>IF($A65="","",IF(G65&lt;0,"CHECK CAPACITY",IF(G65=0,"Full","Open")))</f>
        <v/>
      </c>
    </row>
    <row r="66">
      <c r="A66" s="28">
        <f>IF(ROW()-4&lt;=Assumptions!$B$5,Assumptions!$B$4+ROW()-5,"")</f>
        <v/>
      </c>
      <c r="B66" s="8">
        <f>IF(OR($A66="",B$4=""),"",SUM(SUMIFS(Reservations!$G$6:$G$155,Reservations!$D$6:$D$155,B$4,Reservations!$E$6:$E$155,"&lt;="&amp;$A66,Reservations!$F$6:$F$155,"&gt;"&amp;$A66,Reservations!$K$6:$K$155,"Confirmed"),SUMIFS(Reservations!$G$6:$G$155,Reservations!$D$6:$D$155,B$4,Reservations!$E$6:$E$155,"&lt;="&amp;$A66,Reservations!$F$6:$F$155,"&gt;"&amp;$A66,Reservations!$K$6:$K$155,"Hold"),SUMIFS(Reservations!$G$6:$G$155,Reservations!$D$6:$D$155,B$4,Reservations!$E$6:$E$155,"&lt;="&amp;$A66,Reservations!$F$6:$F$155,"&gt;"&amp;$A66,Reservations!$K$6:$K$155,"Checked In")))</f>
        <v/>
      </c>
      <c r="C66" s="8">
        <f>IF(OR($A66="",C$4=""),"",SUM(SUMIFS(Reservations!$G$6:$G$155,Reservations!$D$6:$D$155,C$4,Reservations!$E$6:$E$155,"&lt;="&amp;$A66,Reservations!$F$6:$F$155,"&gt;"&amp;$A66,Reservations!$K$6:$K$155,"Confirmed"),SUMIFS(Reservations!$G$6:$G$155,Reservations!$D$6:$D$155,C$4,Reservations!$E$6:$E$155,"&lt;="&amp;$A66,Reservations!$F$6:$F$155,"&gt;"&amp;$A66,Reservations!$K$6:$K$155,"Hold"),SUMIFS(Reservations!$G$6:$G$155,Reservations!$D$6:$D$155,C$4,Reservations!$E$6:$E$155,"&lt;="&amp;$A66,Reservations!$F$6:$F$155,"&gt;"&amp;$A66,Reservations!$K$6:$K$155,"Checked In")))</f>
        <v/>
      </c>
      <c r="D66" s="8">
        <f>IF(OR($A66="",D$4=""),"",SUM(SUMIFS(Reservations!$G$6:$G$155,Reservations!$D$6:$D$155,D$4,Reservations!$E$6:$E$155,"&lt;="&amp;$A66,Reservations!$F$6:$F$155,"&gt;"&amp;$A66,Reservations!$K$6:$K$155,"Confirmed"),SUMIFS(Reservations!$G$6:$G$155,Reservations!$D$6:$D$155,D$4,Reservations!$E$6:$E$155,"&lt;="&amp;$A66,Reservations!$F$6:$F$155,"&gt;"&amp;$A66,Reservations!$K$6:$K$155,"Hold"),SUMIFS(Reservations!$G$6:$G$155,Reservations!$D$6:$D$155,D$4,Reservations!$E$6:$E$155,"&lt;="&amp;$A66,Reservations!$F$6:$F$155,"&gt;"&amp;$A66,Reservations!$K$6:$K$155,"Checked In")))</f>
        <v/>
      </c>
      <c r="E66" s="8">
        <f>IF($A66="","",SUM(B66:D66))</f>
        <v/>
      </c>
      <c r="F66" s="8">
        <f>IF($A66="","",$E$3)</f>
        <v/>
      </c>
      <c r="G66" s="8">
        <f>IF($A66="","",F66-E66)</f>
        <v/>
      </c>
      <c r="H66" s="19">
        <f>IF($A66="","",IF(G66&lt;0,"CHECK CAPACITY",IF(G66=0,"Full","Open")))</f>
        <v/>
      </c>
    </row>
    <row r="67">
      <c r="A67" s="27">
        <f>IF(ROW()-4&lt;=Assumptions!$B$5,Assumptions!$B$4+ROW()-5,"")</f>
        <v/>
      </c>
      <c r="B67" s="9">
        <f>IF(OR($A67="",B$4=""),"",SUM(SUMIFS(Reservations!$G$6:$G$155,Reservations!$D$6:$D$155,B$4,Reservations!$E$6:$E$155,"&lt;="&amp;$A67,Reservations!$F$6:$F$155,"&gt;"&amp;$A67,Reservations!$K$6:$K$155,"Confirmed"),SUMIFS(Reservations!$G$6:$G$155,Reservations!$D$6:$D$155,B$4,Reservations!$E$6:$E$155,"&lt;="&amp;$A67,Reservations!$F$6:$F$155,"&gt;"&amp;$A67,Reservations!$K$6:$K$155,"Hold"),SUMIFS(Reservations!$G$6:$G$155,Reservations!$D$6:$D$155,B$4,Reservations!$E$6:$E$155,"&lt;="&amp;$A67,Reservations!$F$6:$F$155,"&gt;"&amp;$A67,Reservations!$K$6:$K$155,"Checked In")))</f>
        <v/>
      </c>
      <c r="C67" s="9">
        <f>IF(OR($A67="",C$4=""),"",SUM(SUMIFS(Reservations!$G$6:$G$155,Reservations!$D$6:$D$155,C$4,Reservations!$E$6:$E$155,"&lt;="&amp;$A67,Reservations!$F$6:$F$155,"&gt;"&amp;$A67,Reservations!$K$6:$K$155,"Confirmed"),SUMIFS(Reservations!$G$6:$G$155,Reservations!$D$6:$D$155,C$4,Reservations!$E$6:$E$155,"&lt;="&amp;$A67,Reservations!$F$6:$F$155,"&gt;"&amp;$A67,Reservations!$K$6:$K$155,"Hold"),SUMIFS(Reservations!$G$6:$G$155,Reservations!$D$6:$D$155,C$4,Reservations!$E$6:$E$155,"&lt;="&amp;$A67,Reservations!$F$6:$F$155,"&gt;"&amp;$A67,Reservations!$K$6:$K$155,"Checked In")))</f>
        <v/>
      </c>
      <c r="D67" s="9">
        <f>IF(OR($A67="",D$4=""),"",SUM(SUMIFS(Reservations!$G$6:$G$155,Reservations!$D$6:$D$155,D$4,Reservations!$E$6:$E$155,"&lt;="&amp;$A67,Reservations!$F$6:$F$155,"&gt;"&amp;$A67,Reservations!$K$6:$K$155,"Confirmed"),SUMIFS(Reservations!$G$6:$G$155,Reservations!$D$6:$D$155,D$4,Reservations!$E$6:$E$155,"&lt;="&amp;$A67,Reservations!$F$6:$F$155,"&gt;"&amp;$A67,Reservations!$K$6:$K$155,"Hold"),SUMIFS(Reservations!$G$6:$G$155,Reservations!$D$6:$D$155,D$4,Reservations!$E$6:$E$155,"&lt;="&amp;$A67,Reservations!$F$6:$F$155,"&gt;"&amp;$A67,Reservations!$K$6:$K$155,"Checked In")))</f>
        <v/>
      </c>
      <c r="E67" s="9">
        <f>IF($A67="","",SUM(B67:D67))</f>
        <v/>
      </c>
      <c r="F67" s="9">
        <f>IF($A67="","",$E$3)</f>
        <v/>
      </c>
      <c r="G67" s="9">
        <f>IF($A67="","",F67-E67)</f>
        <v/>
      </c>
      <c r="H67" s="21">
        <f>IF($A67="","",IF(G67&lt;0,"CHECK CAPACITY",IF(G67=0,"Full","Open")))</f>
        <v/>
      </c>
    </row>
    <row r="68">
      <c r="A68" s="28">
        <f>IF(ROW()-4&lt;=Assumptions!$B$5,Assumptions!$B$4+ROW()-5,"")</f>
        <v/>
      </c>
      <c r="B68" s="8">
        <f>IF(OR($A68="",B$4=""),"",SUM(SUMIFS(Reservations!$G$6:$G$155,Reservations!$D$6:$D$155,B$4,Reservations!$E$6:$E$155,"&lt;="&amp;$A68,Reservations!$F$6:$F$155,"&gt;"&amp;$A68,Reservations!$K$6:$K$155,"Confirmed"),SUMIFS(Reservations!$G$6:$G$155,Reservations!$D$6:$D$155,B$4,Reservations!$E$6:$E$155,"&lt;="&amp;$A68,Reservations!$F$6:$F$155,"&gt;"&amp;$A68,Reservations!$K$6:$K$155,"Hold"),SUMIFS(Reservations!$G$6:$G$155,Reservations!$D$6:$D$155,B$4,Reservations!$E$6:$E$155,"&lt;="&amp;$A68,Reservations!$F$6:$F$155,"&gt;"&amp;$A68,Reservations!$K$6:$K$155,"Checked In")))</f>
        <v/>
      </c>
      <c r="C68" s="8">
        <f>IF(OR($A68="",C$4=""),"",SUM(SUMIFS(Reservations!$G$6:$G$155,Reservations!$D$6:$D$155,C$4,Reservations!$E$6:$E$155,"&lt;="&amp;$A68,Reservations!$F$6:$F$155,"&gt;"&amp;$A68,Reservations!$K$6:$K$155,"Confirmed"),SUMIFS(Reservations!$G$6:$G$155,Reservations!$D$6:$D$155,C$4,Reservations!$E$6:$E$155,"&lt;="&amp;$A68,Reservations!$F$6:$F$155,"&gt;"&amp;$A68,Reservations!$K$6:$K$155,"Hold"),SUMIFS(Reservations!$G$6:$G$155,Reservations!$D$6:$D$155,C$4,Reservations!$E$6:$E$155,"&lt;="&amp;$A68,Reservations!$F$6:$F$155,"&gt;"&amp;$A68,Reservations!$K$6:$K$155,"Checked In")))</f>
        <v/>
      </c>
      <c r="D68" s="8">
        <f>IF(OR($A68="",D$4=""),"",SUM(SUMIFS(Reservations!$G$6:$G$155,Reservations!$D$6:$D$155,D$4,Reservations!$E$6:$E$155,"&lt;="&amp;$A68,Reservations!$F$6:$F$155,"&gt;"&amp;$A68,Reservations!$K$6:$K$155,"Confirmed"),SUMIFS(Reservations!$G$6:$G$155,Reservations!$D$6:$D$155,D$4,Reservations!$E$6:$E$155,"&lt;="&amp;$A68,Reservations!$F$6:$F$155,"&gt;"&amp;$A68,Reservations!$K$6:$K$155,"Hold"),SUMIFS(Reservations!$G$6:$G$155,Reservations!$D$6:$D$155,D$4,Reservations!$E$6:$E$155,"&lt;="&amp;$A68,Reservations!$F$6:$F$155,"&gt;"&amp;$A68,Reservations!$K$6:$K$155,"Checked In")))</f>
        <v/>
      </c>
      <c r="E68" s="8">
        <f>IF($A68="","",SUM(B68:D68))</f>
        <v/>
      </c>
      <c r="F68" s="8">
        <f>IF($A68="","",$E$3)</f>
        <v/>
      </c>
      <c r="G68" s="8">
        <f>IF($A68="","",F68-E68)</f>
        <v/>
      </c>
      <c r="H68" s="19">
        <f>IF($A68="","",IF(G68&lt;0,"CHECK CAPACITY",IF(G68=0,"Full","Open")))</f>
        <v/>
      </c>
    </row>
    <row r="69">
      <c r="A69" s="27">
        <f>IF(ROW()-4&lt;=Assumptions!$B$5,Assumptions!$B$4+ROW()-5,"")</f>
        <v/>
      </c>
      <c r="B69" s="9">
        <f>IF(OR($A69="",B$4=""),"",SUM(SUMIFS(Reservations!$G$6:$G$155,Reservations!$D$6:$D$155,B$4,Reservations!$E$6:$E$155,"&lt;="&amp;$A69,Reservations!$F$6:$F$155,"&gt;"&amp;$A69,Reservations!$K$6:$K$155,"Confirmed"),SUMIFS(Reservations!$G$6:$G$155,Reservations!$D$6:$D$155,B$4,Reservations!$E$6:$E$155,"&lt;="&amp;$A69,Reservations!$F$6:$F$155,"&gt;"&amp;$A69,Reservations!$K$6:$K$155,"Hold"),SUMIFS(Reservations!$G$6:$G$155,Reservations!$D$6:$D$155,B$4,Reservations!$E$6:$E$155,"&lt;="&amp;$A69,Reservations!$F$6:$F$155,"&gt;"&amp;$A69,Reservations!$K$6:$K$155,"Checked In")))</f>
        <v/>
      </c>
      <c r="C69" s="9">
        <f>IF(OR($A69="",C$4=""),"",SUM(SUMIFS(Reservations!$G$6:$G$155,Reservations!$D$6:$D$155,C$4,Reservations!$E$6:$E$155,"&lt;="&amp;$A69,Reservations!$F$6:$F$155,"&gt;"&amp;$A69,Reservations!$K$6:$K$155,"Confirmed"),SUMIFS(Reservations!$G$6:$G$155,Reservations!$D$6:$D$155,C$4,Reservations!$E$6:$E$155,"&lt;="&amp;$A69,Reservations!$F$6:$F$155,"&gt;"&amp;$A69,Reservations!$K$6:$K$155,"Hold"),SUMIFS(Reservations!$G$6:$G$155,Reservations!$D$6:$D$155,C$4,Reservations!$E$6:$E$155,"&lt;="&amp;$A69,Reservations!$F$6:$F$155,"&gt;"&amp;$A69,Reservations!$K$6:$K$155,"Checked In")))</f>
        <v/>
      </c>
      <c r="D69" s="9">
        <f>IF(OR($A69="",D$4=""),"",SUM(SUMIFS(Reservations!$G$6:$G$155,Reservations!$D$6:$D$155,D$4,Reservations!$E$6:$E$155,"&lt;="&amp;$A69,Reservations!$F$6:$F$155,"&gt;"&amp;$A69,Reservations!$K$6:$K$155,"Confirmed"),SUMIFS(Reservations!$G$6:$G$155,Reservations!$D$6:$D$155,D$4,Reservations!$E$6:$E$155,"&lt;="&amp;$A69,Reservations!$F$6:$F$155,"&gt;"&amp;$A69,Reservations!$K$6:$K$155,"Hold"),SUMIFS(Reservations!$G$6:$G$155,Reservations!$D$6:$D$155,D$4,Reservations!$E$6:$E$155,"&lt;="&amp;$A69,Reservations!$F$6:$F$155,"&gt;"&amp;$A69,Reservations!$K$6:$K$155,"Checked In")))</f>
        <v/>
      </c>
      <c r="E69" s="9">
        <f>IF($A69="","",SUM(B69:D69))</f>
        <v/>
      </c>
      <c r="F69" s="9">
        <f>IF($A69="","",$E$3)</f>
        <v/>
      </c>
      <c r="G69" s="9">
        <f>IF($A69="","",F69-E69)</f>
        <v/>
      </c>
      <c r="H69" s="21">
        <f>IF($A69="","",IF(G69&lt;0,"CHECK CAPACITY",IF(G69=0,"Full","Open")))</f>
        <v/>
      </c>
    </row>
    <row r="70">
      <c r="A70" s="28">
        <f>IF(ROW()-4&lt;=Assumptions!$B$5,Assumptions!$B$4+ROW()-5,"")</f>
        <v/>
      </c>
      <c r="B70" s="8">
        <f>IF(OR($A70="",B$4=""),"",SUM(SUMIFS(Reservations!$G$6:$G$155,Reservations!$D$6:$D$155,B$4,Reservations!$E$6:$E$155,"&lt;="&amp;$A70,Reservations!$F$6:$F$155,"&gt;"&amp;$A70,Reservations!$K$6:$K$155,"Confirmed"),SUMIFS(Reservations!$G$6:$G$155,Reservations!$D$6:$D$155,B$4,Reservations!$E$6:$E$155,"&lt;="&amp;$A70,Reservations!$F$6:$F$155,"&gt;"&amp;$A70,Reservations!$K$6:$K$155,"Hold"),SUMIFS(Reservations!$G$6:$G$155,Reservations!$D$6:$D$155,B$4,Reservations!$E$6:$E$155,"&lt;="&amp;$A70,Reservations!$F$6:$F$155,"&gt;"&amp;$A70,Reservations!$K$6:$K$155,"Checked In")))</f>
        <v/>
      </c>
      <c r="C70" s="8">
        <f>IF(OR($A70="",C$4=""),"",SUM(SUMIFS(Reservations!$G$6:$G$155,Reservations!$D$6:$D$155,C$4,Reservations!$E$6:$E$155,"&lt;="&amp;$A70,Reservations!$F$6:$F$155,"&gt;"&amp;$A70,Reservations!$K$6:$K$155,"Confirmed"),SUMIFS(Reservations!$G$6:$G$155,Reservations!$D$6:$D$155,C$4,Reservations!$E$6:$E$155,"&lt;="&amp;$A70,Reservations!$F$6:$F$155,"&gt;"&amp;$A70,Reservations!$K$6:$K$155,"Hold"),SUMIFS(Reservations!$G$6:$G$155,Reservations!$D$6:$D$155,C$4,Reservations!$E$6:$E$155,"&lt;="&amp;$A70,Reservations!$F$6:$F$155,"&gt;"&amp;$A70,Reservations!$K$6:$K$155,"Checked In")))</f>
        <v/>
      </c>
      <c r="D70" s="8">
        <f>IF(OR($A70="",D$4=""),"",SUM(SUMIFS(Reservations!$G$6:$G$155,Reservations!$D$6:$D$155,D$4,Reservations!$E$6:$E$155,"&lt;="&amp;$A70,Reservations!$F$6:$F$155,"&gt;"&amp;$A70,Reservations!$K$6:$K$155,"Confirmed"),SUMIFS(Reservations!$G$6:$G$155,Reservations!$D$6:$D$155,D$4,Reservations!$E$6:$E$155,"&lt;="&amp;$A70,Reservations!$F$6:$F$155,"&gt;"&amp;$A70,Reservations!$K$6:$K$155,"Hold"),SUMIFS(Reservations!$G$6:$G$155,Reservations!$D$6:$D$155,D$4,Reservations!$E$6:$E$155,"&lt;="&amp;$A70,Reservations!$F$6:$F$155,"&gt;"&amp;$A70,Reservations!$K$6:$K$155,"Checked In")))</f>
        <v/>
      </c>
      <c r="E70" s="8">
        <f>IF($A70="","",SUM(B70:D70))</f>
        <v/>
      </c>
      <c r="F70" s="8">
        <f>IF($A70="","",$E$3)</f>
        <v/>
      </c>
      <c r="G70" s="8">
        <f>IF($A70="","",F70-E70)</f>
        <v/>
      </c>
      <c r="H70" s="19">
        <f>IF($A70="","",IF(G70&lt;0,"CHECK CAPACITY",IF(G70=0,"Full","Open")))</f>
        <v/>
      </c>
    </row>
    <row r="71">
      <c r="A71" s="27">
        <f>IF(ROW()-4&lt;=Assumptions!$B$5,Assumptions!$B$4+ROW()-5,"")</f>
        <v/>
      </c>
      <c r="B71" s="9">
        <f>IF(OR($A71="",B$4=""),"",SUM(SUMIFS(Reservations!$G$6:$G$155,Reservations!$D$6:$D$155,B$4,Reservations!$E$6:$E$155,"&lt;="&amp;$A71,Reservations!$F$6:$F$155,"&gt;"&amp;$A71,Reservations!$K$6:$K$155,"Confirmed"),SUMIFS(Reservations!$G$6:$G$155,Reservations!$D$6:$D$155,B$4,Reservations!$E$6:$E$155,"&lt;="&amp;$A71,Reservations!$F$6:$F$155,"&gt;"&amp;$A71,Reservations!$K$6:$K$155,"Hold"),SUMIFS(Reservations!$G$6:$G$155,Reservations!$D$6:$D$155,B$4,Reservations!$E$6:$E$155,"&lt;="&amp;$A71,Reservations!$F$6:$F$155,"&gt;"&amp;$A71,Reservations!$K$6:$K$155,"Checked In")))</f>
        <v/>
      </c>
      <c r="C71" s="9">
        <f>IF(OR($A71="",C$4=""),"",SUM(SUMIFS(Reservations!$G$6:$G$155,Reservations!$D$6:$D$155,C$4,Reservations!$E$6:$E$155,"&lt;="&amp;$A71,Reservations!$F$6:$F$155,"&gt;"&amp;$A71,Reservations!$K$6:$K$155,"Confirmed"),SUMIFS(Reservations!$G$6:$G$155,Reservations!$D$6:$D$155,C$4,Reservations!$E$6:$E$155,"&lt;="&amp;$A71,Reservations!$F$6:$F$155,"&gt;"&amp;$A71,Reservations!$K$6:$K$155,"Hold"),SUMIFS(Reservations!$G$6:$G$155,Reservations!$D$6:$D$155,C$4,Reservations!$E$6:$E$155,"&lt;="&amp;$A71,Reservations!$F$6:$F$155,"&gt;"&amp;$A71,Reservations!$K$6:$K$155,"Checked In")))</f>
        <v/>
      </c>
      <c r="D71" s="9">
        <f>IF(OR($A71="",D$4=""),"",SUM(SUMIFS(Reservations!$G$6:$G$155,Reservations!$D$6:$D$155,D$4,Reservations!$E$6:$E$155,"&lt;="&amp;$A71,Reservations!$F$6:$F$155,"&gt;"&amp;$A71,Reservations!$K$6:$K$155,"Confirmed"),SUMIFS(Reservations!$G$6:$G$155,Reservations!$D$6:$D$155,D$4,Reservations!$E$6:$E$155,"&lt;="&amp;$A71,Reservations!$F$6:$F$155,"&gt;"&amp;$A71,Reservations!$K$6:$K$155,"Hold"),SUMIFS(Reservations!$G$6:$G$155,Reservations!$D$6:$D$155,D$4,Reservations!$E$6:$E$155,"&lt;="&amp;$A71,Reservations!$F$6:$F$155,"&gt;"&amp;$A71,Reservations!$K$6:$K$155,"Checked In")))</f>
        <v/>
      </c>
      <c r="E71" s="9">
        <f>IF($A71="","",SUM(B71:D71))</f>
        <v/>
      </c>
      <c r="F71" s="9">
        <f>IF($A71="","",$E$3)</f>
        <v/>
      </c>
      <c r="G71" s="9">
        <f>IF($A71="","",F71-E71)</f>
        <v/>
      </c>
      <c r="H71" s="21">
        <f>IF($A71="","",IF(G71&lt;0,"CHECK CAPACITY",IF(G71=0,"Full","Open")))</f>
        <v/>
      </c>
    </row>
    <row r="72">
      <c r="A72" s="28">
        <f>IF(ROW()-4&lt;=Assumptions!$B$5,Assumptions!$B$4+ROW()-5,"")</f>
        <v/>
      </c>
      <c r="B72" s="8">
        <f>IF(OR($A72="",B$4=""),"",SUM(SUMIFS(Reservations!$G$6:$G$155,Reservations!$D$6:$D$155,B$4,Reservations!$E$6:$E$155,"&lt;="&amp;$A72,Reservations!$F$6:$F$155,"&gt;"&amp;$A72,Reservations!$K$6:$K$155,"Confirmed"),SUMIFS(Reservations!$G$6:$G$155,Reservations!$D$6:$D$155,B$4,Reservations!$E$6:$E$155,"&lt;="&amp;$A72,Reservations!$F$6:$F$155,"&gt;"&amp;$A72,Reservations!$K$6:$K$155,"Hold"),SUMIFS(Reservations!$G$6:$G$155,Reservations!$D$6:$D$155,B$4,Reservations!$E$6:$E$155,"&lt;="&amp;$A72,Reservations!$F$6:$F$155,"&gt;"&amp;$A72,Reservations!$K$6:$K$155,"Checked In")))</f>
        <v/>
      </c>
      <c r="C72" s="8">
        <f>IF(OR($A72="",C$4=""),"",SUM(SUMIFS(Reservations!$G$6:$G$155,Reservations!$D$6:$D$155,C$4,Reservations!$E$6:$E$155,"&lt;="&amp;$A72,Reservations!$F$6:$F$155,"&gt;"&amp;$A72,Reservations!$K$6:$K$155,"Confirmed"),SUMIFS(Reservations!$G$6:$G$155,Reservations!$D$6:$D$155,C$4,Reservations!$E$6:$E$155,"&lt;="&amp;$A72,Reservations!$F$6:$F$155,"&gt;"&amp;$A72,Reservations!$K$6:$K$155,"Hold"),SUMIFS(Reservations!$G$6:$G$155,Reservations!$D$6:$D$155,C$4,Reservations!$E$6:$E$155,"&lt;="&amp;$A72,Reservations!$F$6:$F$155,"&gt;"&amp;$A72,Reservations!$K$6:$K$155,"Checked In")))</f>
        <v/>
      </c>
      <c r="D72" s="8">
        <f>IF(OR($A72="",D$4=""),"",SUM(SUMIFS(Reservations!$G$6:$G$155,Reservations!$D$6:$D$155,D$4,Reservations!$E$6:$E$155,"&lt;="&amp;$A72,Reservations!$F$6:$F$155,"&gt;"&amp;$A72,Reservations!$K$6:$K$155,"Confirmed"),SUMIFS(Reservations!$G$6:$G$155,Reservations!$D$6:$D$155,D$4,Reservations!$E$6:$E$155,"&lt;="&amp;$A72,Reservations!$F$6:$F$155,"&gt;"&amp;$A72,Reservations!$K$6:$K$155,"Hold"),SUMIFS(Reservations!$G$6:$G$155,Reservations!$D$6:$D$155,D$4,Reservations!$E$6:$E$155,"&lt;="&amp;$A72,Reservations!$F$6:$F$155,"&gt;"&amp;$A72,Reservations!$K$6:$K$155,"Checked In")))</f>
        <v/>
      </c>
      <c r="E72" s="8">
        <f>IF($A72="","",SUM(B72:D72))</f>
        <v/>
      </c>
      <c r="F72" s="8">
        <f>IF($A72="","",$E$3)</f>
        <v/>
      </c>
      <c r="G72" s="8">
        <f>IF($A72="","",F72-E72)</f>
        <v/>
      </c>
      <c r="H72" s="19">
        <f>IF($A72="","",IF(G72&lt;0,"CHECK CAPACITY",IF(G72=0,"Full","Open")))</f>
        <v/>
      </c>
    </row>
    <row r="73">
      <c r="A73" s="27">
        <f>IF(ROW()-4&lt;=Assumptions!$B$5,Assumptions!$B$4+ROW()-5,"")</f>
        <v/>
      </c>
      <c r="B73" s="9">
        <f>IF(OR($A73="",B$4=""),"",SUM(SUMIFS(Reservations!$G$6:$G$155,Reservations!$D$6:$D$155,B$4,Reservations!$E$6:$E$155,"&lt;="&amp;$A73,Reservations!$F$6:$F$155,"&gt;"&amp;$A73,Reservations!$K$6:$K$155,"Confirmed"),SUMIFS(Reservations!$G$6:$G$155,Reservations!$D$6:$D$155,B$4,Reservations!$E$6:$E$155,"&lt;="&amp;$A73,Reservations!$F$6:$F$155,"&gt;"&amp;$A73,Reservations!$K$6:$K$155,"Hold"),SUMIFS(Reservations!$G$6:$G$155,Reservations!$D$6:$D$155,B$4,Reservations!$E$6:$E$155,"&lt;="&amp;$A73,Reservations!$F$6:$F$155,"&gt;"&amp;$A73,Reservations!$K$6:$K$155,"Checked In")))</f>
        <v/>
      </c>
      <c r="C73" s="9">
        <f>IF(OR($A73="",C$4=""),"",SUM(SUMIFS(Reservations!$G$6:$G$155,Reservations!$D$6:$D$155,C$4,Reservations!$E$6:$E$155,"&lt;="&amp;$A73,Reservations!$F$6:$F$155,"&gt;"&amp;$A73,Reservations!$K$6:$K$155,"Confirmed"),SUMIFS(Reservations!$G$6:$G$155,Reservations!$D$6:$D$155,C$4,Reservations!$E$6:$E$155,"&lt;="&amp;$A73,Reservations!$F$6:$F$155,"&gt;"&amp;$A73,Reservations!$K$6:$K$155,"Hold"),SUMIFS(Reservations!$G$6:$G$155,Reservations!$D$6:$D$155,C$4,Reservations!$E$6:$E$155,"&lt;="&amp;$A73,Reservations!$F$6:$F$155,"&gt;"&amp;$A73,Reservations!$K$6:$K$155,"Checked In")))</f>
        <v/>
      </c>
      <c r="D73" s="9">
        <f>IF(OR($A73="",D$4=""),"",SUM(SUMIFS(Reservations!$G$6:$G$155,Reservations!$D$6:$D$155,D$4,Reservations!$E$6:$E$155,"&lt;="&amp;$A73,Reservations!$F$6:$F$155,"&gt;"&amp;$A73,Reservations!$K$6:$K$155,"Confirmed"),SUMIFS(Reservations!$G$6:$G$155,Reservations!$D$6:$D$155,D$4,Reservations!$E$6:$E$155,"&lt;="&amp;$A73,Reservations!$F$6:$F$155,"&gt;"&amp;$A73,Reservations!$K$6:$K$155,"Hold"),SUMIFS(Reservations!$G$6:$G$155,Reservations!$D$6:$D$155,D$4,Reservations!$E$6:$E$155,"&lt;="&amp;$A73,Reservations!$F$6:$F$155,"&gt;"&amp;$A73,Reservations!$K$6:$K$155,"Checked In")))</f>
        <v/>
      </c>
      <c r="E73" s="9">
        <f>IF($A73="","",SUM(B73:D73))</f>
        <v/>
      </c>
      <c r="F73" s="9">
        <f>IF($A73="","",$E$3)</f>
        <v/>
      </c>
      <c r="G73" s="9">
        <f>IF($A73="","",F73-E73)</f>
        <v/>
      </c>
      <c r="H73" s="21">
        <f>IF($A73="","",IF(G73&lt;0,"CHECK CAPACITY",IF(G73=0,"Full","Open")))</f>
        <v/>
      </c>
    </row>
    <row r="74">
      <c r="A74" s="28">
        <f>IF(ROW()-4&lt;=Assumptions!$B$5,Assumptions!$B$4+ROW()-5,"")</f>
        <v/>
      </c>
      <c r="B74" s="8">
        <f>IF(OR($A74="",B$4=""),"",SUM(SUMIFS(Reservations!$G$6:$G$155,Reservations!$D$6:$D$155,B$4,Reservations!$E$6:$E$155,"&lt;="&amp;$A74,Reservations!$F$6:$F$155,"&gt;"&amp;$A74,Reservations!$K$6:$K$155,"Confirmed"),SUMIFS(Reservations!$G$6:$G$155,Reservations!$D$6:$D$155,B$4,Reservations!$E$6:$E$155,"&lt;="&amp;$A74,Reservations!$F$6:$F$155,"&gt;"&amp;$A74,Reservations!$K$6:$K$155,"Hold"),SUMIFS(Reservations!$G$6:$G$155,Reservations!$D$6:$D$155,B$4,Reservations!$E$6:$E$155,"&lt;="&amp;$A74,Reservations!$F$6:$F$155,"&gt;"&amp;$A74,Reservations!$K$6:$K$155,"Checked In")))</f>
        <v/>
      </c>
      <c r="C74" s="8">
        <f>IF(OR($A74="",C$4=""),"",SUM(SUMIFS(Reservations!$G$6:$G$155,Reservations!$D$6:$D$155,C$4,Reservations!$E$6:$E$155,"&lt;="&amp;$A74,Reservations!$F$6:$F$155,"&gt;"&amp;$A74,Reservations!$K$6:$K$155,"Confirmed"),SUMIFS(Reservations!$G$6:$G$155,Reservations!$D$6:$D$155,C$4,Reservations!$E$6:$E$155,"&lt;="&amp;$A74,Reservations!$F$6:$F$155,"&gt;"&amp;$A74,Reservations!$K$6:$K$155,"Hold"),SUMIFS(Reservations!$G$6:$G$155,Reservations!$D$6:$D$155,C$4,Reservations!$E$6:$E$155,"&lt;="&amp;$A74,Reservations!$F$6:$F$155,"&gt;"&amp;$A74,Reservations!$K$6:$K$155,"Checked In")))</f>
        <v/>
      </c>
      <c r="D74" s="8">
        <f>IF(OR($A74="",D$4=""),"",SUM(SUMIFS(Reservations!$G$6:$G$155,Reservations!$D$6:$D$155,D$4,Reservations!$E$6:$E$155,"&lt;="&amp;$A74,Reservations!$F$6:$F$155,"&gt;"&amp;$A74,Reservations!$K$6:$K$155,"Confirmed"),SUMIFS(Reservations!$G$6:$G$155,Reservations!$D$6:$D$155,D$4,Reservations!$E$6:$E$155,"&lt;="&amp;$A74,Reservations!$F$6:$F$155,"&gt;"&amp;$A74,Reservations!$K$6:$K$155,"Hold"),SUMIFS(Reservations!$G$6:$G$155,Reservations!$D$6:$D$155,D$4,Reservations!$E$6:$E$155,"&lt;="&amp;$A74,Reservations!$F$6:$F$155,"&gt;"&amp;$A74,Reservations!$K$6:$K$155,"Checked In")))</f>
        <v/>
      </c>
      <c r="E74" s="8">
        <f>IF($A74="","",SUM(B74:D74))</f>
        <v/>
      </c>
      <c r="F74" s="8">
        <f>IF($A74="","",$E$3)</f>
        <v/>
      </c>
      <c r="G74" s="8">
        <f>IF($A74="","",F74-E74)</f>
        <v/>
      </c>
      <c r="H74" s="19">
        <f>IF($A74="","",IF(G74&lt;0,"CHECK CAPACITY",IF(G74=0,"Full","Open")))</f>
        <v/>
      </c>
    </row>
    <row r="75">
      <c r="A75" s="27">
        <f>IF(ROW()-4&lt;=Assumptions!$B$5,Assumptions!$B$4+ROW()-5,"")</f>
        <v/>
      </c>
      <c r="B75" s="9">
        <f>IF(OR($A75="",B$4=""),"",SUM(SUMIFS(Reservations!$G$6:$G$155,Reservations!$D$6:$D$155,B$4,Reservations!$E$6:$E$155,"&lt;="&amp;$A75,Reservations!$F$6:$F$155,"&gt;"&amp;$A75,Reservations!$K$6:$K$155,"Confirmed"),SUMIFS(Reservations!$G$6:$G$155,Reservations!$D$6:$D$155,B$4,Reservations!$E$6:$E$155,"&lt;="&amp;$A75,Reservations!$F$6:$F$155,"&gt;"&amp;$A75,Reservations!$K$6:$K$155,"Hold"),SUMIFS(Reservations!$G$6:$G$155,Reservations!$D$6:$D$155,B$4,Reservations!$E$6:$E$155,"&lt;="&amp;$A75,Reservations!$F$6:$F$155,"&gt;"&amp;$A75,Reservations!$K$6:$K$155,"Checked In")))</f>
        <v/>
      </c>
      <c r="C75" s="9">
        <f>IF(OR($A75="",C$4=""),"",SUM(SUMIFS(Reservations!$G$6:$G$155,Reservations!$D$6:$D$155,C$4,Reservations!$E$6:$E$155,"&lt;="&amp;$A75,Reservations!$F$6:$F$155,"&gt;"&amp;$A75,Reservations!$K$6:$K$155,"Confirmed"),SUMIFS(Reservations!$G$6:$G$155,Reservations!$D$6:$D$155,C$4,Reservations!$E$6:$E$155,"&lt;="&amp;$A75,Reservations!$F$6:$F$155,"&gt;"&amp;$A75,Reservations!$K$6:$K$155,"Hold"),SUMIFS(Reservations!$G$6:$G$155,Reservations!$D$6:$D$155,C$4,Reservations!$E$6:$E$155,"&lt;="&amp;$A75,Reservations!$F$6:$F$155,"&gt;"&amp;$A75,Reservations!$K$6:$K$155,"Checked In")))</f>
        <v/>
      </c>
      <c r="D75" s="9">
        <f>IF(OR($A75="",D$4=""),"",SUM(SUMIFS(Reservations!$G$6:$G$155,Reservations!$D$6:$D$155,D$4,Reservations!$E$6:$E$155,"&lt;="&amp;$A75,Reservations!$F$6:$F$155,"&gt;"&amp;$A75,Reservations!$K$6:$K$155,"Confirmed"),SUMIFS(Reservations!$G$6:$G$155,Reservations!$D$6:$D$155,D$4,Reservations!$E$6:$E$155,"&lt;="&amp;$A75,Reservations!$F$6:$F$155,"&gt;"&amp;$A75,Reservations!$K$6:$K$155,"Hold"),SUMIFS(Reservations!$G$6:$G$155,Reservations!$D$6:$D$155,D$4,Reservations!$E$6:$E$155,"&lt;="&amp;$A75,Reservations!$F$6:$F$155,"&gt;"&amp;$A75,Reservations!$K$6:$K$155,"Checked In")))</f>
        <v/>
      </c>
      <c r="E75" s="9">
        <f>IF($A75="","",SUM(B75:D75))</f>
        <v/>
      </c>
      <c r="F75" s="9">
        <f>IF($A75="","",$E$3)</f>
        <v/>
      </c>
      <c r="G75" s="9">
        <f>IF($A75="","",F75-E75)</f>
        <v/>
      </c>
      <c r="H75" s="21">
        <f>IF($A75="","",IF(G75&lt;0,"CHECK CAPACITY",IF(G75=0,"Full","Open")))</f>
        <v/>
      </c>
    </row>
    <row r="76">
      <c r="A76" s="28">
        <f>IF(ROW()-4&lt;=Assumptions!$B$5,Assumptions!$B$4+ROW()-5,"")</f>
        <v/>
      </c>
      <c r="B76" s="8">
        <f>IF(OR($A76="",B$4=""),"",SUM(SUMIFS(Reservations!$G$6:$G$155,Reservations!$D$6:$D$155,B$4,Reservations!$E$6:$E$155,"&lt;="&amp;$A76,Reservations!$F$6:$F$155,"&gt;"&amp;$A76,Reservations!$K$6:$K$155,"Confirmed"),SUMIFS(Reservations!$G$6:$G$155,Reservations!$D$6:$D$155,B$4,Reservations!$E$6:$E$155,"&lt;="&amp;$A76,Reservations!$F$6:$F$155,"&gt;"&amp;$A76,Reservations!$K$6:$K$155,"Hold"),SUMIFS(Reservations!$G$6:$G$155,Reservations!$D$6:$D$155,B$4,Reservations!$E$6:$E$155,"&lt;="&amp;$A76,Reservations!$F$6:$F$155,"&gt;"&amp;$A76,Reservations!$K$6:$K$155,"Checked In")))</f>
        <v/>
      </c>
      <c r="C76" s="8">
        <f>IF(OR($A76="",C$4=""),"",SUM(SUMIFS(Reservations!$G$6:$G$155,Reservations!$D$6:$D$155,C$4,Reservations!$E$6:$E$155,"&lt;="&amp;$A76,Reservations!$F$6:$F$155,"&gt;"&amp;$A76,Reservations!$K$6:$K$155,"Confirmed"),SUMIFS(Reservations!$G$6:$G$155,Reservations!$D$6:$D$155,C$4,Reservations!$E$6:$E$155,"&lt;="&amp;$A76,Reservations!$F$6:$F$155,"&gt;"&amp;$A76,Reservations!$K$6:$K$155,"Hold"),SUMIFS(Reservations!$G$6:$G$155,Reservations!$D$6:$D$155,C$4,Reservations!$E$6:$E$155,"&lt;="&amp;$A76,Reservations!$F$6:$F$155,"&gt;"&amp;$A76,Reservations!$K$6:$K$155,"Checked In")))</f>
        <v/>
      </c>
      <c r="D76" s="8">
        <f>IF(OR($A76="",D$4=""),"",SUM(SUMIFS(Reservations!$G$6:$G$155,Reservations!$D$6:$D$155,D$4,Reservations!$E$6:$E$155,"&lt;="&amp;$A76,Reservations!$F$6:$F$155,"&gt;"&amp;$A76,Reservations!$K$6:$K$155,"Confirmed"),SUMIFS(Reservations!$G$6:$G$155,Reservations!$D$6:$D$155,D$4,Reservations!$E$6:$E$155,"&lt;="&amp;$A76,Reservations!$F$6:$F$155,"&gt;"&amp;$A76,Reservations!$K$6:$K$155,"Hold"),SUMIFS(Reservations!$G$6:$G$155,Reservations!$D$6:$D$155,D$4,Reservations!$E$6:$E$155,"&lt;="&amp;$A76,Reservations!$F$6:$F$155,"&gt;"&amp;$A76,Reservations!$K$6:$K$155,"Checked In")))</f>
        <v/>
      </c>
      <c r="E76" s="8">
        <f>IF($A76="","",SUM(B76:D76))</f>
        <v/>
      </c>
      <c r="F76" s="8">
        <f>IF($A76="","",$E$3)</f>
        <v/>
      </c>
      <c r="G76" s="8">
        <f>IF($A76="","",F76-E76)</f>
        <v/>
      </c>
      <c r="H76" s="19">
        <f>IF($A76="","",IF(G76&lt;0,"CHECK CAPACITY",IF(G76=0,"Full","Open")))</f>
        <v/>
      </c>
    </row>
    <row r="77">
      <c r="A77" s="27">
        <f>IF(ROW()-4&lt;=Assumptions!$B$5,Assumptions!$B$4+ROW()-5,"")</f>
        <v/>
      </c>
      <c r="B77" s="9">
        <f>IF(OR($A77="",B$4=""),"",SUM(SUMIFS(Reservations!$G$6:$G$155,Reservations!$D$6:$D$155,B$4,Reservations!$E$6:$E$155,"&lt;="&amp;$A77,Reservations!$F$6:$F$155,"&gt;"&amp;$A77,Reservations!$K$6:$K$155,"Confirmed"),SUMIFS(Reservations!$G$6:$G$155,Reservations!$D$6:$D$155,B$4,Reservations!$E$6:$E$155,"&lt;="&amp;$A77,Reservations!$F$6:$F$155,"&gt;"&amp;$A77,Reservations!$K$6:$K$155,"Hold"),SUMIFS(Reservations!$G$6:$G$155,Reservations!$D$6:$D$155,B$4,Reservations!$E$6:$E$155,"&lt;="&amp;$A77,Reservations!$F$6:$F$155,"&gt;"&amp;$A77,Reservations!$K$6:$K$155,"Checked In")))</f>
        <v/>
      </c>
      <c r="C77" s="9">
        <f>IF(OR($A77="",C$4=""),"",SUM(SUMIFS(Reservations!$G$6:$G$155,Reservations!$D$6:$D$155,C$4,Reservations!$E$6:$E$155,"&lt;="&amp;$A77,Reservations!$F$6:$F$155,"&gt;"&amp;$A77,Reservations!$K$6:$K$155,"Confirmed"),SUMIFS(Reservations!$G$6:$G$155,Reservations!$D$6:$D$155,C$4,Reservations!$E$6:$E$155,"&lt;="&amp;$A77,Reservations!$F$6:$F$155,"&gt;"&amp;$A77,Reservations!$K$6:$K$155,"Hold"),SUMIFS(Reservations!$G$6:$G$155,Reservations!$D$6:$D$155,C$4,Reservations!$E$6:$E$155,"&lt;="&amp;$A77,Reservations!$F$6:$F$155,"&gt;"&amp;$A77,Reservations!$K$6:$K$155,"Checked In")))</f>
        <v/>
      </c>
      <c r="D77" s="9">
        <f>IF(OR($A77="",D$4=""),"",SUM(SUMIFS(Reservations!$G$6:$G$155,Reservations!$D$6:$D$155,D$4,Reservations!$E$6:$E$155,"&lt;="&amp;$A77,Reservations!$F$6:$F$155,"&gt;"&amp;$A77,Reservations!$K$6:$K$155,"Confirmed"),SUMIFS(Reservations!$G$6:$G$155,Reservations!$D$6:$D$155,D$4,Reservations!$E$6:$E$155,"&lt;="&amp;$A77,Reservations!$F$6:$F$155,"&gt;"&amp;$A77,Reservations!$K$6:$K$155,"Hold"),SUMIFS(Reservations!$G$6:$G$155,Reservations!$D$6:$D$155,D$4,Reservations!$E$6:$E$155,"&lt;="&amp;$A77,Reservations!$F$6:$F$155,"&gt;"&amp;$A77,Reservations!$K$6:$K$155,"Checked In")))</f>
        <v/>
      </c>
      <c r="E77" s="9">
        <f>IF($A77="","",SUM(B77:D77))</f>
        <v/>
      </c>
      <c r="F77" s="9">
        <f>IF($A77="","",$E$3)</f>
        <v/>
      </c>
      <c r="G77" s="9">
        <f>IF($A77="","",F77-E77)</f>
        <v/>
      </c>
      <c r="H77" s="21">
        <f>IF($A77="","",IF(G77&lt;0,"CHECK CAPACITY",IF(G77=0,"Full","Open")))</f>
        <v/>
      </c>
    </row>
    <row r="78">
      <c r="A78" s="28">
        <f>IF(ROW()-4&lt;=Assumptions!$B$5,Assumptions!$B$4+ROW()-5,"")</f>
        <v/>
      </c>
      <c r="B78" s="8">
        <f>IF(OR($A78="",B$4=""),"",SUM(SUMIFS(Reservations!$G$6:$G$155,Reservations!$D$6:$D$155,B$4,Reservations!$E$6:$E$155,"&lt;="&amp;$A78,Reservations!$F$6:$F$155,"&gt;"&amp;$A78,Reservations!$K$6:$K$155,"Confirmed"),SUMIFS(Reservations!$G$6:$G$155,Reservations!$D$6:$D$155,B$4,Reservations!$E$6:$E$155,"&lt;="&amp;$A78,Reservations!$F$6:$F$155,"&gt;"&amp;$A78,Reservations!$K$6:$K$155,"Hold"),SUMIFS(Reservations!$G$6:$G$155,Reservations!$D$6:$D$155,B$4,Reservations!$E$6:$E$155,"&lt;="&amp;$A78,Reservations!$F$6:$F$155,"&gt;"&amp;$A78,Reservations!$K$6:$K$155,"Checked In")))</f>
        <v/>
      </c>
      <c r="C78" s="8">
        <f>IF(OR($A78="",C$4=""),"",SUM(SUMIFS(Reservations!$G$6:$G$155,Reservations!$D$6:$D$155,C$4,Reservations!$E$6:$E$155,"&lt;="&amp;$A78,Reservations!$F$6:$F$155,"&gt;"&amp;$A78,Reservations!$K$6:$K$155,"Confirmed"),SUMIFS(Reservations!$G$6:$G$155,Reservations!$D$6:$D$155,C$4,Reservations!$E$6:$E$155,"&lt;="&amp;$A78,Reservations!$F$6:$F$155,"&gt;"&amp;$A78,Reservations!$K$6:$K$155,"Hold"),SUMIFS(Reservations!$G$6:$G$155,Reservations!$D$6:$D$155,C$4,Reservations!$E$6:$E$155,"&lt;="&amp;$A78,Reservations!$F$6:$F$155,"&gt;"&amp;$A78,Reservations!$K$6:$K$155,"Checked In")))</f>
        <v/>
      </c>
      <c r="D78" s="8">
        <f>IF(OR($A78="",D$4=""),"",SUM(SUMIFS(Reservations!$G$6:$G$155,Reservations!$D$6:$D$155,D$4,Reservations!$E$6:$E$155,"&lt;="&amp;$A78,Reservations!$F$6:$F$155,"&gt;"&amp;$A78,Reservations!$K$6:$K$155,"Confirmed"),SUMIFS(Reservations!$G$6:$G$155,Reservations!$D$6:$D$155,D$4,Reservations!$E$6:$E$155,"&lt;="&amp;$A78,Reservations!$F$6:$F$155,"&gt;"&amp;$A78,Reservations!$K$6:$K$155,"Hold"),SUMIFS(Reservations!$G$6:$G$155,Reservations!$D$6:$D$155,D$4,Reservations!$E$6:$E$155,"&lt;="&amp;$A78,Reservations!$F$6:$F$155,"&gt;"&amp;$A78,Reservations!$K$6:$K$155,"Checked In")))</f>
        <v/>
      </c>
      <c r="E78" s="8">
        <f>IF($A78="","",SUM(B78:D78))</f>
        <v/>
      </c>
      <c r="F78" s="8">
        <f>IF($A78="","",$E$3)</f>
        <v/>
      </c>
      <c r="G78" s="8">
        <f>IF($A78="","",F78-E78)</f>
        <v/>
      </c>
      <c r="H78" s="19">
        <f>IF($A78="","",IF(G78&lt;0,"CHECK CAPACITY",IF(G78=0,"Full","Open")))</f>
        <v/>
      </c>
    </row>
    <row r="79">
      <c r="A79" s="27">
        <f>IF(ROW()-4&lt;=Assumptions!$B$5,Assumptions!$B$4+ROW()-5,"")</f>
        <v/>
      </c>
      <c r="B79" s="9">
        <f>IF(OR($A79="",B$4=""),"",SUM(SUMIFS(Reservations!$G$6:$G$155,Reservations!$D$6:$D$155,B$4,Reservations!$E$6:$E$155,"&lt;="&amp;$A79,Reservations!$F$6:$F$155,"&gt;"&amp;$A79,Reservations!$K$6:$K$155,"Confirmed"),SUMIFS(Reservations!$G$6:$G$155,Reservations!$D$6:$D$155,B$4,Reservations!$E$6:$E$155,"&lt;="&amp;$A79,Reservations!$F$6:$F$155,"&gt;"&amp;$A79,Reservations!$K$6:$K$155,"Hold"),SUMIFS(Reservations!$G$6:$G$155,Reservations!$D$6:$D$155,B$4,Reservations!$E$6:$E$155,"&lt;="&amp;$A79,Reservations!$F$6:$F$155,"&gt;"&amp;$A79,Reservations!$K$6:$K$155,"Checked In")))</f>
        <v/>
      </c>
      <c r="C79" s="9">
        <f>IF(OR($A79="",C$4=""),"",SUM(SUMIFS(Reservations!$G$6:$G$155,Reservations!$D$6:$D$155,C$4,Reservations!$E$6:$E$155,"&lt;="&amp;$A79,Reservations!$F$6:$F$155,"&gt;"&amp;$A79,Reservations!$K$6:$K$155,"Confirmed"),SUMIFS(Reservations!$G$6:$G$155,Reservations!$D$6:$D$155,C$4,Reservations!$E$6:$E$155,"&lt;="&amp;$A79,Reservations!$F$6:$F$155,"&gt;"&amp;$A79,Reservations!$K$6:$K$155,"Hold"),SUMIFS(Reservations!$G$6:$G$155,Reservations!$D$6:$D$155,C$4,Reservations!$E$6:$E$155,"&lt;="&amp;$A79,Reservations!$F$6:$F$155,"&gt;"&amp;$A79,Reservations!$K$6:$K$155,"Checked In")))</f>
        <v/>
      </c>
      <c r="D79" s="9">
        <f>IF(OR($A79="",D$4=""),"",SUM(SUMIFS(Reservations!$G$6:$G$155,Reservations!$D$6:$D$155,D$4,Reservations!$E$6:$E$155,"&lt;="&amp;$A79,Reservations!$F$6:$F$155,"&gt;"&amp;$A79,Reservations!$K$6:$K$155,"Confirmed"),SUMIFS(Reservations!$G$6:$G$155,Reservations!$D$6:$D$155,D$4,Reservations!$E$6:$E$155,"&lt;="&amp;$A79,Reservations!$F$6:$F$155,"&gt;"&amp;$A79,Reservations!$K$6:$K$155,"Hold"),SUMIFS(Reservations!$G$6:$G$155,Reservations!$D$6:$D$155,D$4,Reservations!$E$6:$E$155,"&lt;="&amp;$A79,Reservations!$F$6:$F$155,"&gt;"&amp;$A79,Reservations!$K$6:$K$155,"Checked In")))</f>
        <v/>
      </c>
      <c r="E79" s="9">
        <f>IF($A79="","",SUM(B79:D79))</f>
        <v/>
      </c>
      <c r="F79" s="9">
        <f>IF($A79="","",$E$3)</f>
        <v/>
      </c>
      <c r="G79" s="9">
        <f>IF($A79="","",F79-E79)</f>
        <v/>
      </c>
      <c r="H79" s="21">
        <f>IF($A79="","",IF(G79&lt;0,"CHECK CAPACITY",IF(G79=0,"Full","Open")))</f>
        <v/>
      </c>
    </row>
    <row r="80">
      <c r="A80" s="28">
        <f>IF(ROW()-4&lt;=Assumptions!$B$5,Assumptions!$B$4+ROW()-5,"")</f>
        <v/>
      </c>
      <c r="B80" s="8">
        <f>IF(OR($A80="",B$4=""),"",SUM(SUMIFS(Reservations!$G$6:$G$155,Reservations!$D$6:$D$155,B$4,Reservations!$E$6:$E$155,"&lt;="&amp;$A80,Reservations!$F$6:$F$155,"&gt;"&amp;$A80,Reservations!$K$6:$K$155,"Confirmed"),SUMIFS(Reservations!$G$6:$G$155,Reservations!$D$6:$D$155,B$4,Reservations!$E$6:$E$155,"&lt;="&amp;$A80,Reservations!$F$6:$F$155,"&gt;"&amp;$A80,Reservations!$K$6:$K$155,"Hold"),SUMIFS(Reservations!$G$6:$G$155,Reservations!$D$6:$D$155,B$4,Reservations!$E$6:$E$155,"&lt;="&amp;$A80,Reservations!$F$6:$F$155,"&gt;"&amp;$A80,Reservations!$K$6:$K$155,"Checked In")))</f>
        <v/>
      </c>
      <c r="C80" s="8">
        <f>IF(OR($A80="",C$4=""),"",SUM(SUMIFS(Reservations!$G$6:$G$155,Reservations!$D$6:$D$155,C$4,Reservations!$E$6:$E$155,"&lt;="&amp;$A80,Reservations!$F$6:$F$155,"&gt;"&amp;$A80,Reservations!$K$6:$K$155,"Confirmed"),SUMIFS(Reservations!$G$6:$G$155,Reservations!$D$6:$D$155,C$4,Reservations!$E$6:$E$155,"&lt;="&amp;$A80,Reservations!$F$6:$F$155,"&gt;"&amp;$A80,Reservations!$K$6:$K$155,"Hold"),SUMIFS(Reservations!$G$6:$G$155,Reservations!$D$6:$D$155,C$4,Reservations!$E$6:$E$155,"&lt;="&amp;$A80,Reservations!$F$6:$F$155,"&gt;"&amp;$A80,Reservations!$K$6:$K$155,"Checked In")))</f>
        <v/>
      </c>
      <c r="D80" s="8">
        <f>IF(OR($A80="",D$4=""),"",SUM(SUMIFS(Reservations!$G$6:$G$155,Reservations!$D$6:$D$155,D$4,Reservations!$E$6:$E$155,"&lt;="&amp;$A80,Reservations!$F$6:$F$155,"&gt;"&amp;$A80,Reservations!$K$6:$K$155,"Confirmed"),SUMIFS(Reservations!$G$6:$G$155,Reservations!$D$6:$D$155,D$4,Reservations!$E$6:$E$155,"&lt;="&amp;$A80,Reservations!$F$6:$F$155,"&gt;"&amp;$A80,Reservations!$K$6:$K$155,"Hold"),SUMIFS(Reservations!$G$6:$G$155,Reservations!$D$6:$D$155,D$4,Reservations!$E$6:$E$155,"&lt;="&amp;$A80,Reservations!$F$6:$F$155,"&gt;"&amp;$A80,Reservations!$K$6:$K$155,"Checked In")))</f>
        <v/>
      </c>
      <c r="E80" s="8">
        <f>IF($A80="","",SUM(B80:D80))</f>
        <v/>
      </c>
      <c r="F80" s="8">
        <f>IF($A80="","",$E$3)</f>
        <v/>
      </c>
      <c r="G80" s="8">
        <f>IF($A80="","",F80-E80)</f>
        <v/>
      </c>
      <c r="H80" s="19">
        <f>IF($A80="","",IF(G80&lt;0,"CHECK CAPACITY",IF(G80=0,"Full","Open")))</f>
        <v/>
      </c>
    </row>
    <row r="81">
      <c r="A81" s="27">
        <f>IF(ROW()-4&lt;=Assumptions!$B$5,Assumptions!$B$4+ROW()-5,"")</f>
        <v/>
      </c>
      <c r="B81" s="9">
        <f>IF(OR($A81="",B$4=""),"",SUM(SUMIFS(Reservations!$G$6:$G$155,Reservations!$D$6:$D$155,B$4,Reservations!$E$6:$E$155,"&lt;="&amp;$A81,Reservations!$F$6:$F$155,"&gt;"&amp;$A81,Reservations!$K$6:$K$155,"Confirmed"),SUMIFS(Reservations!$G$6:$G$155,Reservations!$D$6:$D$155,B$4,Reservations!$E$6:$E$155,"&lt;="&amp;$A81,Reservations!$F$6:$F$155,"&gt;"&amp;$A81,Reservations!$K$6:$K$155,"Hold"),SUMIFS(Reservations!$G$6:$G$155,Reservations!$D$6:$D$155,B$4,Reservations!$E$6:$E$155,"&lt;="&amp;$A81,Reservations!$F$6:$F$155,"&gt;"&amp;$A81,Reservations!$K$6:$K$155,"Checked In")))</f>
        <v/>
      </c>
      <c r="C81" s="9">
        <f>IF(OR($A81="",C$4=""),"",SUM(SUMIFS(Reservations!$G$6:$G$155,Reservations!$D$6:$D$155,C$4,Reservations!$E$6:$E$155,"&lt;="&amp;$A81,Reservations!$F$6:$F$155,"&gt;"&amp;$A81,Reservations!$K$6:$K$155,"Confirmed"),SUMIFS(Reservations!$G$6:$G$155,Reservations!$D$6:$D$155,C$4,Reservations!$E$6:$E$155,"&lt;="&amp;$A81,Reservations!$F$6:$F$155,"&gt;"&amp;$A81,Reservations!$K$6:$K$155,"Hold"),SUMIFS(Reservations!$G$6:$G$155,Reservations!$D$6:$D$155,C$4,Reservations!$E$6:$E$155,"&lt;="&amp;$A81,Reservations!$F$6:$F$155,"&gt;"&amp;$A81,Reservations!$K$6:$K$155,"Checked In")))</f>
        <v/>
      </c>
      <c r="D81" s="9">
        <f>IF(OR($A81="",D$4=""),"",SUM(SUMIFS(Reservations!$G$6:$G$155,Reservations!$D$6:$D$155,D$4,Reservations!$E$6:$E$155,"&lt;="&amp;$A81,Reservations!$F$6:$F$155,"&gt;"&amp;$A81,Reservations!$K$6:$K$155,"Confirmed"),SUMIFS(Reservations!$G$6:$G$155,Reservations!$D$6:$D$155,D$4,Reservations!$E$6:$E$155,"&lt;="&amp;$A81,Reservations!$F$6:$F$155,"&gt;"&amp;$A81,Reservations!$K$6:$K$155,"Hold"),SUMIFS(Reservations!$G$6:$G$155,Reservations!$D$6:$D$155,D$4,Reservations!$E$6:$E$155,"&lt;="&amp;$A81,Reservations!$F$6:$F$155,"&gt;"&amp;$A81,Reservations!$K$6:$K$155,"Checked In")))</f>
        <v/>
      </c>
      <c r="E81" s="9">
        <f>IF($A81="","",SUM(B81:D81))</f>
        <v/>
      </c>
      <c r="F81" s="9">
        <f>IF($A81="","",$E$3)</f>
        <v/>
      </c>
      <c r="G81" s="9">
        <f>IF($A81="","",F81-E81)</f>
        <v/>
      </c>
      <c r="H81" s="21">
        <f>IF($A81="","",IF(G81&lt;0,"CHECK CAPACITY",IF(G81=0,"Full","Open")))</f>
        <v/>
      </c>
    </row>
    <row r="82">
      <c r="A82" s="28">
        <f>IF(ROW()-4&lt;=Assumptions!$B$5,Assumptions!$B$4+ROW()-5,"")</f>
        <v/>
      </c>
      <c r="B82" s="8">
        <f>IF(OR($A82="",B$4=""),"",SUM(SUMIFS(Reservations!$G$6:$G$155,Reservations!$D$6:$D$155,B$4,Reservations!$E$6:$E$155,"&lt;="&amp;$A82,Reservations!$F$6:$F$155,"&gt;"&amp;$A82,Reservations!$K$6:$K$155,"Confirmed"),SUMIFS(Reservations!$G$6:$G$155,Reservations!$D$6:$D$155,B$4,Reservations!$E$6:$E$155,"&lt;="&amp;$A82,Reservations!$F$6:$F$155,"&gt;"&amp;$A82,Reservations!$K$6:$K$155,"Hold"),SUMIFS(Reservations!$G$6:$G$155,Reservations!$D$6:$D$155,B$4,Reservations!$E$6:$E$155,"&lt;="&amp;$A82,Reservations!$F$6:$F$155,"&gt;"&amp;$A82,Reservations!$K$6:$K$155,"Checked In")))</f>
        <v/>
      </c>
      <c r="C82" s="8">
        <f>IF(OR($A82="",C$4=""),"",SUM(SUMIFS(Reservations!$G$6:$G$155,Reservations!$D$6:$D$155,C$4,Reservations!$E$6:$E$155,"&lt;="&amp;$A82,Reservations!$F$6:$F$155,"&gt;"&amp;$A82,Reservations!$K$6:$K$155,"Confirmed"),SUMIFS(Reservations!$G$6:$G$155,Reservations!$D$6:$D$155,C$4,Reservations!$E$6:$E$155,"&lt;="&amp;$A82,Reservations!$F$6:$F$155,"&gt;"&amp;$A82,Reservations!$K$6:$K$155,"Hold"),SUMIFS(Reservations!$G$6:$G$155,Reservations!$D$6:$D$155,C$4,Reservations!$E$6:$E$155,"&lt;="&amp;$A82,Reservations!$F$6:$F$155,"&gt;"&amp;$A82,Reservations!$K$6:$K$155,"Checked In")))</f>
        <v/>
      </c>
      <c r="D82" s="8">
        <f>IF(OR($A82="",D$4=""),"",SUM(SUMIFS(Reservations!$G$6:$G$155,Reservations!$D$6:$D$155,D$4,Reservations!$E$6:$E$155,"&lt;="&amp;$A82,Reservations!$F$6:$F$155,"&gt;"&amp;$A82,Reservations!$K$6:$K$155,"Confirmed"),SUMIFS(Reservations!$G$6:$G$155,Reservations!$D$6:$D$155,D$4,Reservations!$E$6:$E$155,"&lt;="&amp;$A82,Reservations!$F$6:$F$155,"&gt;"&amp;$A82,Reservations!$K$6:$K$155,"Hold"),SUMIFS(Reservations!$G$6:$G$155,Reservations!$D$6:$D$155,D$4,Reservations!$E$6:$E$155,"&lt;="&amp;$A82,Reservations!$F$6:$F$155,"&gt;"&amp;$A82,Reservations!$K$6:$K$155,"Checked In")))</f>
        <v/>
      </c>
      <c r="E82" s="8">
        <f>IF($A82="","",SUM(B82:D82))</f>
        <v/>
      </c>
      <c r="F82" s="8">
        <f>IF($A82="","",$E$3)</f>
        <v/>
      </c>
      <c r="G82" s="8">
        <f>IF($A82="","",F82-E82)</f>
        <v/>
      </c>
      <c r="H82" s="19">
        <f>IF($A82="","",IF(G82&lt;0,"CHECK CAPACITY",IF(G82=0,"Full","Open")))</f>
        <v/>
      </c>
    </row>
    <row r="83">
      <c r="A83" s="27">
        <f>IF(ROW()-4&lt;=Assumptions!$B$5,Assumptions!$B$4+ROW()-5,"")</f>
        <v/>
      </c>
      <c r="B83" s="9">
        <f>IF(OR($A83="",B$4=""),"",SUM(SUMIFS(Reservations!$G$6:$G$155,Reservations!$D$6:$D$155,B$4,Reservations!$E$6:$E$155,"&lt;="&amp;$A83,Reservations!$F$6:$F$155,"&gt;"&amp;$A83,Reservations!$K$6:$K$155,"Confirmed"),SUMIFS(Reservations!$G$6:$G$155,Reservations!$D$6:$D$155,B$4,Reservations!$E$6:$E$155,"&lt;="&amp;$A83,Reservations!$F$6:$F$155,"&gt;"&amp;$A83,Reservations!$K$6:$K$155,"Hold"),SUMIFS(Reservations!$G$6:$G$155,Reservations!$D$6:$D$155,B$4,Reservations!$E$6:$E$155,"&lt;="&amp;$A83,Reservations!$F$6:$F$155,"&gt;"&amp;$A83,Reservations!$K$6:$K$155,"Checked In")))</f>
        <v/>
      </c>
      <c r="C83" s="9">
        <f>IF(OR($A83="",C$4=""),"",SUM(SUMIFS(Reservations!$G$6:$G$155,Reservations!$D$6:$D$155,C$4,Reservations!$E$6:$E$155,"&lt;="&amp;$A83,Reservations!$F$6:$F$155,"&gt;"&amp;$A83,Reservations!$K$6:$K$155,"Confirmed"),SUMIFS(Reservations!$G$6:$G$155,Reservations!$D$6:$D$155,C$4,Reservations!$E$6:$E$155,"&lt;="&amp;$A83,Reservations!$F$6:$F$155,"&gt;"&amp;$A83,Reservations!$K$6:$K$155,"Hold"),SUMIFS(Reservations!$G$6:$G$155,Reservations!$D$6:$D$155,C$4,Reservations!$E$6:$E$155,"&lt;="&amp;$A83,Reservations!$F$6:$F$155,"&gt;"&amp;$A83,Reservations!$K$6:$K$155,"Checked In")))</f>
        <v/>
      </c>
      <c r="D83" s="9">
        <f>IF(OR($A83="",D$4=""),"",SUM(SUMIFS(Reservations!$G$6:$G$155,Reservations!$D$6:$D$155,D$4,Reservations!$E$6:$E$155,"&lt;="&amp;$A83,Reservations!$F$6:$F$155,"&gt;"&amp;$A83,Reservations!$K$6:$K$155,"Confirmed"),SUMIFS(Reservations!$G$6:$G$155,Reservations!$D$6:$D$155,D$4,Reservations!$E$6:$E$155,"&lt;="&amp;$A83,Reservations!$F$6:$F$155,"&gt;"&amp;$A83,Reservations!$K$6:$K$155,"Hold"),SUMIFS(Reservations!$G$6:$G$155,Reservations!$D$6:$D$155,D$4,Reservations!$E$6:$E$155,"&lt;="&amp;$A83,Reservations!$F$6:$F$155,"&gt;"&amp;$A83,Reservations!$K$6:$K$155,"Checked In")))</f>
        <v/>
      </c>
      <c r="E83" s="9">
        <f>IF($A83="","",SUM(B83:D83))</f>
        <v/>
      </c>
      <c r="F83" s="9">
        <f>IF($A83="","",$E$3)</f>
        <v/>
      </c>
      <c r="G83" s="9">
        <f>IF($A83="","",F83-E83)</f>
        <v/>
      </c>
      <c r="H83" s="21">
        <f>IF($A83="","",IF(G83&lt;0,"CHECK CAPACITY",IF(G83=0,"Full","Open")))</f>
        <v/>
      </c>
    </row>
    <row r="84">
      <c r="A84" s="28">
        <f>IF(ROW()-4&lt;=Assumptions!$B$5,Assumptions!$B$4+ROW()-5,"")</f>
        <v/>
      </c>
      <c r="B84" s="8">
        <f>IF(OR($A84="",B$4=""),"",SUM(SUMIFS(Reservations!$G$6:$G$155,Reservations!$D$6:$D$155,B$4,Reservations!$E$6:$E$155,"&lt;="&amp;$A84,Reservations!$F$6:$F$155,"&gt;"&amp;$A84,Reservations!$K$6:$K$155,"Confirmed"),SUMIFS(Reservations!$G$6:$G$155,Reservations!$D$6:$D$155,B$4,Reservations!$E$6:$E$155,"&lt;="&amp;$A84,Reservations!$F$6:$F$155,"&gt;"&amp;$A84,Reservations!$K$6:$K$155,"Hold"),SUMIFS(Reservations!$G$6:$G$155,Reservations!$D$6:$D$155,B$4,Reservations!$E$6:$E$155,"&lt;="&amp;$A84,Reservations!$F$6:$F$155,"&gt;"&amp;$A84,Reservations!$K$6:$K$155,"Checked In")))</f>
        <v/>
      </c>
      <c r="C84" s="8">
        <f>IF(OR($A84="",C$4=""),"",SUM(SUMIFS(Reservations!$G$6:$G$155,Reservations!$D$6:$D$155,C$4,Reservations!$E$6:$E$155,"&lt;="&amp;$A84,Reservations!$F$6:$F$155,"&gt;"&amp;$A84,Reservations!$K$6:$K$155,"Confirmed"),SUMIFS(Reservations!$G$6:$G$155,Reservations!$D$6:$D$155,C$4,Reservations!$E$6:$E$155,"&lt;="&amp;$A84,Reservations!$F$6:$F$155,"&gt;"&amp;$A84,Reservations!$K$6:$K$155,"Hold"),SUMIFS(Reservations!$G$6:$G$155,Reservations!$D$6:$D$155,C$4,Reservations!$E$6:$E$155,"&lt;="&amp;$A84,Reservations!$F$6:$F$155,"&gt;"&amp;$A84,Reservations!$K$6:$K$155,"Checked In")))</f>
        <v/>
      </c>
      <c r="D84" s="8">
        <f>IF(OR($A84="",D$4=""),"",SUM(SUMIFS(Reservations!$G$6:$G$155,Reservations!$D$6:$D$155,D$4,Reservations!$E$6:$E$155,"&lt;="&amp;$A84,Reservations!$F$6:$F$155,"&gt;"&amp;$A84,Reservations!$K$6:$K$155,"Confirmed"),SUMIFS(Reservations!$G$6:$G$155,Reservations!$D$6:$D$155,D$4,Reservations!$E$6:$E$155,"&lt;="&amp;$A84,Reservations!$F$6:$F$155,"&gt;"&amp;$A84,Reservations!$K$6:$K$155,"Hold"),SUMIFS(Reservations!$G$6:$G$155,Reservations!$D$6:$D$155,D$4,Reservations!$E$6:$E$155,"&lt;="&amp;$A84,Reservations!$F$6:$F$155,"&gt;"&amp;$A84,Reservations!$K$6:$K$155,"Checked In")))</f>
        <v/>
      </c>
      <c r="E84" s="8">
        <f>IF($A84="","",SUM(B84:D84))</f>
        <v/>
      </c>
      <c r="F84" s="8">
        <f>IF($A84="","",$E$3)</f>
        <v/>
      </c>
      <c r="G84" s="8">
        <f>IF($A84="","",F84-E84)</f>
        <v/>
      </c>
      <c r="H84" s="19">
        <f>IF($A84="","",IF(G84&lt;0,"CHECK CAPACITY",IF(G84=0,"Full","Open")))</f>
        <v/>
      </c>
    </row>
    <row r="85">
      <c r="A85" s="27">
        <f>IF(ROW()-4&lt;=Assumptions!$B$5,Assumptions!$B$4+ROW()-5,"")</f>
        <v/>
      </c>
      <c r="B85" s="9">
        <f>IF(OR($A85="",B$4=""),"",SUM(SUMIFS(Reservations!$G$6:$G$155,Reservations!$D$6:$D$155,B$4,Reservations!$E$6:$E$155,"&lt;="&amp;$A85,Reservations!$F$6:$F$155,"&gt;"&amp;$A85,Reservations!$K$6:$K$155,"Confirmed"),SUMIFS(Reservations!$G$6:$G$155,Reservations!$D$6:$D$155,B$4,Reservations!$E$6:$E$155,"&lt;="&amp;$A85,Reservations!$F$6:$F$155,"&gt;"&amp;$A85,Reservations!$K$6:$K$155,"Hold"),SUMIFS(Reservations!$G$6:$G$155,Reservations!$D$6:$D$155,B$4,Reservations!$E$6:$E$155,"&lt;="&amp;$A85,Reservations!$F$6:$F$155,"&gt;"&amp;$A85,Reservations!$K$6:$K$155,"Checked In")))</f>
        <v/>
      </c>
      <c r="C85" s="9">
        <f>IF(OR($A85="",C$4=""),"",SUM(SUMIFS(Reservations!$G$6:$G$155,Reservations!$D$6:$D$155,C$4,Reservations!$E$6:$E$155,"&lt;="&amp;$A85,Reservations!$F$6:$F$155,"&gt;"&amp;$A85,Reservations!$K$6:$K$155,"Confirmed"),SUMIFS(Reservations!$G$6:$G$155,Reservations!$D$6:$D$155,C$4,Reservations!$E$6:$E$155,"&lt;="&amp;$A85,Reservations!$F$6:$F$155,"&gt;"&amp;$A85,Reservations!$K$6:$K$155,"Hold"),SUMIFS(Reservations!$G$6:$G$155,Reservations!$D$6:$D$155,C$4,Reservations!$E$6:$E$155,"&lt;="&amp;$A85,Reservations!$F$6:$F$155,"&gt;"&amp;$A85,Reservations!$K$6:$K$155,"Checked In")))</f>
        <v/>
      </c>
      <c r="D85" s="9">
        <f>IF(OR($A85="",D$4=""),"",SUM(SUMIFS(Reservations!$G$6:$G$155,Reservations!$D$6:$D$155,D$4,Reservations!$E$6:$E$155,"&lt;="&amp;$A85,Reservations!$F$6:$F$155,"&gt;"&amp;$A85,Reservations!$K$6:$K$155,"Confirmed"),SUMIFS(Reservations!$G$6:$G$155,Reservations!$D$6:$D$155,D$4,Reservations!$E$6:$E$155,"&lt;="&amp;$A85,Reservations!$F$6:$F$155,"&gt;"&amp;$A85,Reservations!$K$6:$K$155,"Hold"),SUMIFS(Reservations!$G$6:$G$155,Reservations!$D$6:$D$155,D$4,Reservations!$E$6:$E$155,"&lt;="&amp;$A85,Reservations!$F$6:$F$155,"&gt;"&amp;$A85,Reservations!$K$6:$K$155,"Checked In")))</f>
        <v/>
      </c>
      <c r="E85" s="9">
        <f>IF($A85="","",SUM(B85:D85))</f>
        <v/>
      </c>
      <c r="F85" s="9">
        <f>IF($A85="","",$E$3)</f>
        <v/>
      </c>
      <c r="G85" s="9">
        <f>IF($A85="","",F85-E85)</f>
        <v/>
      </c>
      <c r="H85" s="21">
        <f>IF($A85="","",IF(G85&lt;0,"CHECK CAPACITY",IF(G85=0,"Full","Open")))</f>
        <v/>
      </c>
    </row>
    <row r="86">
      <c r="A86" s="28">
        <f>IF(ROW()-4&lt;=Assumptions!$B$5,Assumptions!$B$4+ROW()-5,"")</f>
        <v/>
      </c>
      <c r="B86" s="8">
        <f>IF(OR($A86="",B$4=""),"",SUM(SUMIFS(Reservations!$G$6:$G$155,Reservations!$D$6:$D$155,B$4,Reservations!$E$6:$E$155,"&lt;="&amp;$A86,Reservations!$F$6:$F$155,"&gt;"&amp;$A86,Reservations!$K$6:$K$155,"Confirmed"),SUMIFS(Reservations!$G$6:$G$155,Reservations!$D$6:$D$155,B$4,Reservations!$E$6:$E$155,"&lt;="&amp;$A86,Reservations!$F$6:$F$155,"&gt;"&amp;$A86,Reservations!$K$6:$K$155,"Hold"),SUMIFS(Reservations!$G$6:$G$155,Reservations!$D$6:$D$155,B$4,Reservations!$E$6:$E$155,"&lt;="&amp;$A86,Reservations!$F$6:$F$155,"&gt;"&amp;$A86,Reservations!$K$6:$K$155,"Checked In")))</f>
        <v/>
      </c>
      <c r="C86" s="8">
        <f>IF(OR($A86="",C$4=""),"",SUM(SUMIFS(Reservations!$G$6:$G$155,Reservations!$D$6:$D$155,C$4,Reservations!$E$6:$E$155,"&lt;="&amp;$A86,Reservations!$F$6:$F$155,"&gt;"&amp;$A86,Reservations!$K$6:$K$155,"Confirmed"),SUMIFS(Reservations!$G$6:$G$155,Reservations!$D$6:$D$155,C$4,Reservations!$E$6:$E$155,"&lt;="&amp;$A86,Reservations!$F$6:$F$155,"&gt;"&amp;$A86,Reservations!$K$6:$K$155,"Hold"),SUMIFS(Reservations!$G$6:$G$155,Reservations!$D$6:$D$155,C$4,Reservations!$E$6:$E$155,"&lt;="&amp;$A86,Reservations!$F$6:$F$155,"&gt;"&amp;$A86,Reservations!$K$6:$K$155,"Checked In")))</f>
        <v/>
      </c>
      <c r="D86" s="8">
        <f>IF(OR($A86="",D$4=""),"",SUM(SUMIFS(Reservations!$G$6:$G$155,Reservations!$D$6:$D$155,D$4,Reservations!$E$6:$E$155,"&lt;="&amp;$A86,Reservations!$F$6:$F$155,"&gt;"&amp;$A86,Reservations!$K$6:$K$155,"Confirmed"),SUMIFS(Reservations!$G$6:$G$155,Reservations!$D$6:$D$155,D$4,Reservations!$E$6:$E$155,"&lt;="&amp;$A86,Reservations!$F$6:$F$155,"&gt;"&amp;$A86,Reservations!$K$6:$K$155,"Hold"),SUMIFS(Reservations!$G$6:$G$155,Reservations!$D$6:$D$155,D$4,Reservations!$E$6:$E$155,"&lt;="&amp;$A86,Reservations!$F$6:$F$155,"&gt;"&amp;$A86,Reservations!$K$6:$K$155,"Checked In")))</f>
        <v/>
      </c>
      <c r="E86" s="8">
        <f>IF($A86="","",SUM(B86:D86))</f>
        <v/>
      </c>
      <c r="F86" s="8">
        <f>IF($A86="","",$E$3)</f>
        <v/>
      </c>
      <c r="G86" s="8">
        <f>IF($A86="","",F86-E86)</f>
        <v/>
      </c>
      <c r="H86" s="19">
        <f>IF($A86="","",IF(G86&lt;0,"CHECK CAPACITY",IF(G86=0,"Full","Open")))</f>
        <v/>
      </c>
    </row>
    <row r="87">
      <c r="A87" s="27">
        <f>IF(ROW()-4&lt;=Assumptions!$B$5,Assumptions!$B$4+ROW()-5,"")</f>
        <v/>
      </c>
      <c r="B87" s="9">
        <f>IF(OR($A87="",B$4=""),"",SUM(SUMIFS(Reservations!$G$6:$G$155,Reservations!$D$6:$D$155,B$4,Reservations!$E$6:$E$155,"&lt;="&amp;$A87,Reservations!$F$6:$F$155,"&gt;"&amp;$A87,Reservations!$K$6:$K$155,"Confirmed"),SUMIFS(Reservations!$G$6:$G$155,Reservations!$D$6:$D$155,B$4,Reservations!$E$6:$E$155,"&lt;="&amp;$A87,Reservations!$F$6:$F$155,"&gt;"&amp;$A87,Reservations!$K$6:$K$155,"Hold"),SUMIFS(Reservations!$G$6:$G$155,Reservations!$D$6:$D$155,B$4,Reservations!$E$6:$E$155,"&lt;="&amp;$A87,Reservations!$F$6:$F$155,"&gt;"&amp;$A87,Reservations!$K$6:$K$155,"Checked In")))</f>
        <v/>
      </c>
      <c r="C87" s="9">
        <f>IF(OR($A87="",C$4=""),"",SUM(SUMIFS(Reservations!$G$6:$G$155,Reservations!$D$6:$D$155,C$4,Reservations!$E$6:$E$155,"&lt;="&amp;$A87,Reservations!$F$6:$F$155,"&gt;"&amp;$A87,Reservations!$K$6:$K$155,"Confirmed"),SUMIFS(Reservations!$G$6:$G$155,Reservations!$D$6:$D$155,C$4,Reservations!$E$6:$E$155,"&lt;="&amp;$A87,Reservations!$F$6:$F$155,"&gt;"&amp;$A87,Reservations!$K$6:$K$155,"Hold"),SUMIFS(Reservations!$G$6:$G$155,Reservations!$D$6:$D$155,C$4,Reservations!$E$6:$E$155,"&lt;="&amp;$A87,Reservations!$F$6:$F$155,"&gt;"&amp;$A87,Reservations!$K$6:$K$155,"Checked In")))</f>
        <v/>
      </c>
      <c r="D87" s="9">
        <f>IF(OR($A87="",D$4=""),"",SUM(SUMIFS(Reservations!$G$6:$G$155,Reservations!$D$6:$D$155,D$4,Reservations!$E$6:$E$155,"&lt;="&amp;$A87,Reservations!$F$6:$F$155,"&gt;"&amp;$A87,Reservations!$K$6:$K$155,"Confirmed"),SUMIFS(Reservations!$G$6:$G$155,Reservations!$D$6:$D$155,D$4,Reservations!$E$6:$E$155,"&lt;="&amp;$A87,Reservations!$F$6:$F$155,"&gt;"&amp;$A87,Reservations!$K$6:$K$155,"Hold"),SUMIFS(Reservations!$G$6:$G$155,Reservations!$D$6:$D$155,D$4,Reservations!$E$6:$E$155,"&lt;="&amp;$A87,Reservations!$F$6:$F$155,"&gt;"&amp;$A87,Reservations!$K$6:$K$155,"Checked In")))</f>
        <v/>
      </c>
      <c r="E87" s="9">
        <f>IF($A87="","",SUM(B87:D87))</f>
        <v/>
      </c>
      <c r="F87" s="9">
        <f>IF($A87="","",$E$3)</f>
        <v/>
      </c>
      <c r="G87" s="9">
        <f>IF($A87="","",F87-E87)</f>
        <v/>
      </c>
      <c r="H87" s="21">
        <f>IF($A87="","",IF(G87&lt;0,"CHECK CAPACITY",IF(G87=0,"Full","Open")))</f>
        <v/>
      </c>
    </row>
    <row r="88">
      <c r="A88" s="28">
        <f>IF(ROW()-4&lt;=Assumptions!$B$5,Assumptions!$B$4+ROW()-5,"")</f>
        <v/>
      </c>
      <c r="B88" s="8">
        <f>IF(OR($A88="",B$4=""),"",SUM(SUMIFS(Reservations!$G$6:$G$155,Reservations!$D$6:$D$155,B$4,Reservations!$E$6:$E$155,"&lt;="&amp;$A88,Reservations!$F$6:$F$155,"&gt;"&amp;$A88,Reservations!$K$6:$K$155,"Confirmed"),SUMIFS(Reservations!$G$6:$G$155,Reservations!$D$6:$D$155,B$4,Reservations!$E$6:$E$155,"&lt;="&amp;$A88,Reservations!$F$6:$F$155,"&gt;"&amp;$A88,Reservations!$K$6:$K$155,"Hold"),SUMIFS(Reservations!$G$6:$G$155,Reservations!$D$6:$D$155,B$4,Reservations!$E$6:$E$155,"&lt;="&amp;$A88,Reservations!$F$6:$F$155,"&gt;"&amp;$A88,Reservations!$K$6:$K$155,"Checked In")))</f>
        <v/>
      </c>
      <c r="C88" s="8">
        <f>IF(OR($A88="",C$4=""),"",SUM(SUMIFS(Reservations!$G$6:$G$155,Reservations!$D$6:$D$155,C$4,Reservations!$E$6:$E$155,"&lt;="&amp;$A88,Reservations!$F$6:$F$155,"&gt;"&amp;$A88,Reservations!$K$6:$K$155,"Confirmed"),SUMIFS(Reservations!$G$6:$G$155,Reservations!$D$6:$D$155,C$4,Reservations!$E$6:$E$155,"&lt;="&amp;$A88,Reservations!$F$6:$F$155,"&gt;"&amp;$A88,Reservations!$K$6:$K$155,"Hold"),SUMIFS(Reservations!$G$6:$G$155,Reservations!$D$6:$D$155,C$4,Reservations!$E$6:$E$155,"&lt;="&amp;$A88,Reservations!$F$6:$F$155,"&gt;"&amp;$A88,Reservations!$K$6:$K$155,"Checked In")))</f>
        <v/>
      </c>
      <c r="D88" s="8">
        <f>IF(OR($A88="",D$4=""),"",SUM(SUMIFS(Reservations!$G$6:$G$155,Reservations!$D$6:$D$155,D$4,Reservations!$E$6:$E$155,"&lt;="&amp;$A88,Reservations!$F$6:$F$155,"&gt;"&amp;$A88,Reservations!$K$6:$K$155,"Confirmed"),SUMIFS(Reservations!$G$6:$G$155,Reservations!$D$6:$D$155,D$4,Reservations!$E$6:$E$155,"&lt;="&amp;$A88,Reservations!$F$6:$F$155,"&gt;"&amp;$A88,Reservations!$K$6:$K$155,"Hold"),SUMIFS(Reservations!$G$6:$G$155,Reservations!$D$6:$D$155,D$4,Reservations!$E$6:$E$155,"&lt;="&amp;$A88,Reservations!$F$6:$F$155,"&gt;"&amp;$A88,Reservations!$K$6:$K$155,"Checked In")))</f>
        <v/>
      </c>
      <c r="E88" s="8">
        <f>IF($A88="","",SUM(B88:D88))</f>
        <v/>
      </c>
      <c r="F88" s="8">
        <f>IF($A88="","",$E$3)</f>
        <v/>
      </c>
      <c r="G88" s="8">
        <f>IF($A88="","",F88-E88)</f>
        <v/>
      </c>
      <c r="H88" s="19">
        <f>IF($A88="","",IF(G88&lt;0,"CHECK CAPACITY",IF(G88=0,"Full","Open")))</f>
        <v/>
      </c>
    </row>
    <row r="89">
      <c r="A89" s="27">
        <f>IF(ROW()-4&lt;=Assumptions!$B$5,Assumptions!$B$4+ROW()-5,"")</f>
        <v/>
      </c>
      <c r="B89" s="9">
        <f>IF(OR($A89="",B$4=""),"",SUM(SUMIFS(Reservations!$G$6:$G$155,Reservations!$D$6:$D$155,B$4,Reservations!$E$6:$E$155,"&lt;="&amp;$A89,Reservations!$F$6:$F$155,"&gt;"&amp;$A89,Reservations!$K$6:$K$155,"Confirmed"),SUMIFS(Reservations!$G$6:$G$155,Reservations!$D$6:$D$155,B$4,Reservations!$E$6:$E$155,"&lt;="&amp;$A89,Reservations!$F$6:$F$155,"&gt;"&amp;$A89,Reservations!$K$6:$K$155,"Hold"),SUMIFS(Reservations!$G$6:$G$155,Reservations!$D$6:$D$155,B$4,Reservations!$E$6:$E$155,"&lt;="&amp;$A89,Reservations!$F$6:$F$155,"&gt;"&amp;$A89,Reservations!$K$6:$K$155,"Checked In")))</f>
        <v/>
      </c>
      <c r="C89" s="9">
        <f>IF(OR($A89="",C$4=""),"",SUM(SUMIFS(Reservations!$G$6:$G$155,Reservations!$D$6:$D$155,C$4,Reservations!$E$6:$E$155,"&lt;="&amp;$A89,Reservations!$F$6:$F$155,"&gt;"&amp;$A89,Reservations!$K$6:$K$155,"Confirmed"),SUMIFS(Reservations!$G$6:$G$155,Reservations!$D$6:$D$155,C$4,Reservations!$E$6:$E$155,"&lt;="&amp;$A89,Reservations!$F$6:$F$155,"&gt;"&amp;$A89,Reservations!$K$6:$K$155,"Hold"),SUMIFS(Reservations!$G$6:$G$155,Reservations!$D$6:$D$155,C$4,Reservations!$E$6:$E$155,"&lt;="&amp;$A89,Reservations!$F$6:$F$155,"&gt;"&amp;$A89,Reservations!$K$6:$K$155,"Checked In")))</f>
        <v/>
      </c>
      <c r="D89" s="9">
        <f>IF(OR($A89="",D$4=""),"",SUM(SUMIFS(Reservations!$G$6:$G$155,Reservations!$D$6:$D$155,D$4,Reservations!$E$6:$E$155,"&lt;="&amp;$A89,Reservations!$F$6:$F$155,"&gt;"&amp;$A89,Reservations!$K$6:$K$155,"Confirmed"),SUMIFS(Reservations!$G$6:$G$155,Reservations!$D$6:$D$155,D$4,Reservations!$E$6:$E$155,"&lt;="&amp;$A89,Reservations!$F$6:$F$155,"&gt;"&amp;$A89,Reservations!$K$6:$K$155,"Hold"),SUMIFS(Reservations!$G$6:$G$155,Reservations!$D$6:$D$155,D$4,Reservations!$E$6:$E$155,"&lt;="&amp;$A89,Reservations!$F$6:$F$155,"&gt;"&amp;$A89,Reservations!$K$6:$K$155,"Checked In")))</f>
        <v/>
      </c>
      <c r="E89" s="9">
        <f>IF($A89="","",SUM(B89:D89))</f>
        <v/>
      </c>
      <c r="F89" s="9">
        <f>IF($A89="","",$E$3)</f>
        <v/>
      </c>
      <c r="G89" s="9">
        <f>IF($A89="","",F89-E89)</f>
        <v/>
      </c>
      <c r="H89" s="21">
        <f>IF($A89="","",IF(G89&lt;0,"CHECK CAPACITY",IF(G89=0,"Full","Open")))</f>
        <v/>
      </c>
    </row>
    <row r="90">
      <c r="A90" s="28">
        <f>IF(ROW()-4&lt;=Assumptions!$B$5,Assumptions!$B$4+ROW()-5,"")</f>
        <v/>
      </c>
      <c r="B90" s="8">
        <f>IF(OR($A90="",B$4=""),"",SUM(SUMIFS(Reservations!$G$6:$G$155,Reservations!$D$6:$D$155,B$4,Reservations!$E$6:$E$155,"&lt;="&amp;$A90,Reservations!$F$6:$F$155,"&gt;"&amp;$A90,Reservations!$K$6:$K$155,"Confirmed"),SUMIFS(Reservations!$G$6:$G$155,Reservations!$D$6:$D$155,B$4,Reservations!$E$6:$E$155,"&lt;="&amp;$A90,Reservations!$F$6:$F$155,"&gt;"&amp;$A90,Reservations!$K$6:$K$155,"Hold"),SUMIFS(Reservations!$G$6:$G$155,Reservations!$D$6:$D$155,B$4,Reservations!$E$6:$E$155,"&lt;="&amp;$A90,Reservations!$F$6:$F$155,"&gt;"&amp;$A90,Reservations!$K$6:$K$155,"Checked In")))</f>
        <v/>
      </c>
      <c r="C90" s="8">
        <f>IF(OR($A90="",C$4=""),"",SUM(SUMIFS(Reservations!$G$6:$G$155,Reservations!$D$6:$D$155,C$4,Reservations!$E$6:$E$155,"&lt;="&amp;$A90,Reservations!$F$6:$F$155,"&gt;"&amp;$A90,Reservations!$K$6:$K$155,"Confirmed"),SUMIFS(Reservations!$G$6:$G$155,Reservations!$D$6:$D$155,C$4,Reservations!$E$6:$E$155,"&lt;="&amp;$A90,Reservations!$F$6:$F$155,"&gt;"&amp;$A90,Reservations!$K$6:$K$155,"Hold"),SUMIFS(Reservations!$G$6:$G$155,Reservations!$D$6:$D$155,C$4,Reservations!$E$6:$E$155,"&lt;="&amp;$A90,Reservations!$F$6:$F$155,"&gt;"&amp;$A90,Reservations!$K$6:$K$155,"Checked In")))</f>
        <v/>
      </c>
      <c r="D90" s="8">
        <f>IF(OR($A90="",D$4=""),"",SUM(SUMIFS(Reservations!$G$6:$G$155,Reservations!$D$6:$D$155,D$4,Reservations!$E$6:$E$155,"&lt;="&amp;$A90,Reservations!$F$6:$F$155,"&gt;"&amp;$A90,Reservations!$K$6:$K$155,"Confirmed"),SUMIFS(Reservations!$G$6:$G$155,Reservations!$D$6:$D$155,D$4,Reservations!$E$6:$E$155,"&lt;="&amp;$A90,Reservations!$F$6:$F$155,"&gt;"&amp;$A90,Reservations!$K$6:$K$155,"Hold"),SUMIFS(Reservations!$G$6:$G$155,Reservations!$D$6:$D$155,D$4,Reservations!$E$6:$E$155,"&lt;="&amp;$A90,Reservations!$F$6:$F$155,"&gt;"&amp;$A90,Reservations!$K$6:$K$155,"Checked In")))</f>
        <v/>
      </c>
      <c r="E90" s="8">
        <f>IF($A90="","",SUM(B90:D90))</f>
        <v/>
      </c>
      <c r="F90" s="8">
        <f>IF($A90="","",$E$3)</f>
        <v/>
      </c>
      <c r="G90" s="8">
        <f>IF($A90="","",F90-E90)</f>
        <v/>
      </c>
      <c r="H90" s="19">
        <f>IF($A90="","",IF(G90&lt;0,"CHECK CAPACITY",IF(G90=0,"Full","Open")))</f>
        <v/>
      </c>
    </row>
    <row r="91">
      <c r="A91" s="27">
        <f>IF(ROW()-4&lt;=Assumptions!$B$5,Assumptions!$B$4+ROW()-5,"")</f>
        <v/>
      </c>
      <c r="B91" s="9">
        <f>IF(OR($A91="",B$4=""),"",SUM(SUMIFS(Reservations!$G$6:$G$155,Reservations!$D$6:$D$155,B$4,Reservations!$E$6:$E$155,"&lt;="&amp;$A91,Reservations!$F$6:$F$155,"&gt;"&amp;$A91,Reservations!$K$6:$K$155,"Confirmed"),SUMIFS(Reservations!$G$6:$G$155,Reservations!$D$6:$D$155,B$4,Reservations!$E$6:$E$155,"&lt;="&amp;$A91,Reservations!$F$6:$F$155,"&gt;"&amp;$A91,Reservations!$K$6:$K$155,"Hold"),SUMIFS(Reservations!$G$6:$G$155,Reservations!$D$6:$D$155,B$4,Reservations!$E$6:$E$155,"&lt;="&amp;$A91,Reservations!$F$6:$F$155,"&gt;"&amp;$A91,Reservations!$K$6:$K$155,"Checked In")))</f>
        <v/>
      </c>
      <c r="C91" s="9">
        <f>IF(OR($A91="",C$4=""),"",SUM(SUMIFS(Reservations!$G$6:$G$155,Reservations!$D$6:$D$155,C$4,Reservations!$E$6:$E$155,"&lt;="&amp;$A91,Reservations!$F$6:$F$155,"&gt;"&amp;$A91,Reservations!$K$6:$K$155,"Confirmed"),SUMIFS(Reservations!$G$6:$G$155,Reservations!$D$6:$D$155,C$4,Reservations!$E$6:$E$155,"&lt;="&amp;$A91,Reservations!$F$6:$F$155,"&gt;"&amp;$A91,Reservations!$K$6:$K$155,"Hold"),SUMIFS(Reservations!$G$6:$G$155,Reservations!$D$6:$D$155,C$4,Reservations!$E$6:$E$155,"&lt;="&amp;$A91,Reservations!$F$6:$F$155,"&gt;"&amp;$A91,Reservations!$K$6:$K$155,"Checked In")))</f>
        <v/>
      </c>
      <c r="D91" s="9">
        <f>IF(OR($A91="",D$4=""),"",SUM(SUMIFS(Reservations!$G$6:$G$155,Reservations!$D$6:$D$155,D$4,Reservations!$E$6:$E$155,"&lt;="&amp;$A91,Reservations!$F$6:$F$155,"&gt;"&amp;$A91,Reservations!$K$6:$K$155,"Confirmed"),SUMIFS(Reservations!$G$6:$G$155,Reservations!$D$6:$D$155,D$4,Reservations!$E$6:$E$155,"&lt;="&amp;$A91,Reservations!$F$6:$F$155,"&gt;"&amp;$A91,Reservations!$K$6:$K$155,"Hold"),SUMIFS(Reservations!$G$6:$G$155,Reservations!$D$6:$D$155,D$4,Reservations!$E$6:$E$155,"&lt;="&amp;$A91,Reservations!$F$6:$F$155,"&gt;"&amp;$A91,Reservations!$K$6:$K$155,"Checked In")))</f>
        <v/>
      </c>
      <c r="E91" s="9">
        <f>IF($A91="","",SUM(B91:D91))</f>
        <v/>
      </c>
      <c r="F91" s="9">
        <f>IF($A91="","",$E$3)</f>
        <v/>
      </c>
      <c r="G91" s="9">
        <f>IF($A91="","",F91-E91)</f>
        <v/>
      </c>
      <c r="H91" s="21">
        <f>IF($A91="","",IF(G91&lt;0,"CHECK CAPACITY",IF(G91=0,"Full","Open")))</f>
        <v/>
      </c>
    </row>
    <row r="92">
      <c r="A92" s="28">
        <f>IF(ROW()-4&lt;=Assumptions!$B$5,Assumptions!$B$4+ROW()-5,"")</f>
        <v/>
      </c>
      <c r="B92" s="8">
        <f>IF(OR($A92="",B$4=""),"",SUM(SUMIFS(Reservations!$G$6:$G$155,Reservations!$D$6:$D$155,B$4,Reservations!$E$6:$E$155,"&lt;="&amp;$A92,Reservations!$F$6:$F$155,"&gt;"&amp;$A92,Reservations!$K$6:$K$155,"Confirmed"),SUMIFS(Reservations!$G$6:$G$155,Reservations!$D$6:$D$155,B$4,Reservations!$E$6:$E$155,"&lt;="&amp;$A92,Reservations!$F$6:$F$155,"&gt;"&amp;$A92,Reservations!$K$6:$K$155,"Hold"),SUMIFS(Reservations!$G$6:$G$155,Reservations!$D$6:$D$155,B$4,Reservations!$E$6:$E$155,"&lt;="&amp;$A92,Reservations!$F$6:$F$155,"&gt;"&amp;$A92,Reservations!$K$6:$K$155,"Checked In")))</f>
        <v/>
      </c>
      <c r="C92" s="8">
        <f>IF(OR($A92="",C$4=""),"",SUM(SUMIFS(Reservations!$G$6:$G$155,Reservations!$D$6:$D$155,C$4,Reservations!$E$6:$E$155,"&lt;="&amp;$A92,Reservations!$F$6:$F$155,"&gt;"&amp;$A92,Reservations!$K$6:$K$155,"Confirmed"),SUMIFS(Reservations!$G$6:$G$155,Reservations!$D$6:$D$155,C$4,Reservations!$E$6:$E$155,"&lt;="&amp;$A92,Reservations!$F$6:$F$155,"&gt;"&amp;$A92,Reservations!$K$6:$K$155,"Hold"),SUMIFS(Reservations!$G$6:$G$155,Reservations!$D$6:$D$155,C$4,Reservations!$E$6:$E$155,"&lt;="&amp;$A92,Reservations!$F$6:$F$155,"&gt;"&amp;$A92,Reservations!$K$6:$K$155,"Checked In")))</f>
        <v/>
      </c>
      <c r="D92" s="8">
        <f>IF(OR($A92="",D$4=""),"",SUM(SUMIFS(Reservations!$G$6:$G$155,Reservations!$D$6:$D$155,D$4,Reservations!$E$6:$E$155,"&lt;="&amp;$A92,Reservations!$F$6:$F$155,"&gt;"&amp;$A92,Reservations!$K$6:$K$155,"Confirmed"),SUMIFS(Reservations!$G$6:$G$155,Reservations!$D$6:$D$155,D$4,Reservations!$E$6:$E$155,"&lt;="&amp;$A92,Reservations!$F$6:$F$155,"&gt;"&amp;$A92,Reservations!$K$6:$K$155,"Hold"),SUMIFS(Reservations!$G$6:$G$155,Reservations!$D$6:$D$155,D$4,Reservations!$E$6:$E$155,"&lt;="&amp;$A92,Reservations!$F$6:$F$155,"&gt;"&amp;$A92,Reservations!$K$6:$K$155,"Checked In")))</f>
        <v/>
      </c>
      <c r="E92" s="8">
        <f>IF($A92="","",SUM(B92:D92))</f>
        <v/>
      </c>
      <c r="F92" s="8">
        <f>IF($A92="","",$E$3)</f>
        <v/>
      </c>
      <c r="G92" s="8">
        <f>IF($A92="","",F92-E92)</f>
        <v/>
      </c>
      <c r="H92" s="19">
        <f>IF($A92="","",IF(G92&lt;0,"CHECK CAPACITY",IF(G92=0,"Full","Open")))</f>
        <v/>
      </c>
    </row>
    <row r="93">
      <c r="A93" s="27">
        <f>IF(ROW()-4&lt;=Assumptions!$B$5,Assumptions!$B$4+ROW()-5,"")</f>
        <v/>
      </c>
      <c r="B93" s="9">
        <f>IF(OR($A93="",B$4=""),"",SUM(SUMIFS(Reservations!$G$6:$G$155,Reservations!$D$6:$D$155,B$4,Reservations!$E$6:$E$155,"&lt;="&amp;$A93,Reservations!$F$6:$F$155,"&gt;"&amp;$A93,Reservations!$K$6:$K$155,"Confirmed"),SUMIFS(Reservations!$G$6:$G$155,Reservations!$D$6:$D$155,B$4,Reservations!$E$6:$E$155,"&lt;="&amp;$A93,Reservations!$F$6:$F$155,"&gt;"&amp;$A93,Reservations!$K$6:$K$155,"Hold"),SUMIFS(Reservations!$G$6:$G$155,Reservations!$D$6:$D$155,B$4,Reservations!$E$6:$E$155,"&lt;="&amp;$A93,Reservations!$F$6:$F$155,"&gt;"&amp;$A93,Reservations!$K$6:$K$155,"Checked In")))</f>
        <v/>
      </c>
      <c r="C93" s="9">
        <f>IF(OR($A93="",C$4=""),"",SUM(SUMIFS(Reservations!$G$6:$G$155,Reservations!$D$6:$D$155,C$4,Reservations!$E$6:$E$155,"&lt;="&amp;$A93,Reservations!$F$6:$F$155,"&gt;"&amp;$A93,Reservations!$K$6:$K$155,"Confirmed"),SUMIFS(Reservations!$G$6:$G$155,Reservations!$D$6:$D$155,C$4,Reservations!$E$6:$E$155,"&lt;="&amp;$A93,Reservations!$F$6:$F$155,"&gt;"&amp;$A93,Reservations!$K$6:$K$155,"Hold"),SUMIFS(Reservations!$G$6:$G$155,Reservations!$D$6:$D$155,C$4,Reservations!$E$6:$E$155,"&lt;="&amp;$A93,Reservations!$F$6:$F$155,"&gt;"&amp;$A93,Reservations!$K$6:$K$155,"Checked In")))</f>
        <v/>
      </c>
      <c r="D93" s="9">
        <f>IF(OR($A93="",D$4=""),"",SUM(SUMIFS(Reservations!$G$6:$G$155,Reservations!$D$6:$D$155,D$4,Reservations!$E$6:$E$155,"&lt;="&amp;$A93,Reservations!$F$6:$F$155,"&gt;"&amp;$A93,Reservations!$K$6:$K$155,"Confirmed"),SUMIFS(Reservations!$G$6:$G$155,Reservations!$D$6:$D$155,D$4,Reservations!$E$6:$E$155,"&lt;="&amp;$A93,Reservations!$F$6:$F$155,"&gt;"&amp;$A93,Reservations!$K$6:$K$155,"Hold"),SUMIFS(Reservations!$G$6:$G$155,Reservations!$D$6:$D$155,D$4,Reservations!$E$6:$E$155,"&lt;="&amp;$A93,Reservations!$F$6:$F$155,"&gt;"&amp;$A93,Reservations!$K$6:$K$155,"Checked In")))</f>
        <v/>
      </c>
      <c r="E93" s="9">
        <f>IF($A93="","",SUM(B93:D93))</f>
        <v/>
      </c>
      <c r="F93" s="9">
        <f>IF($A93="","",$E$3)</f>
        <v/>
      </c>
      <c r="G93" s="9">
        <f>IF($A93="","",F93-E93)</f>
        <v/>
      </c>
      <c r="H93" s="21">
        <f>IF($A93="","",IF(G93&lt;0,"CHECK CAPACITY",IF(G93=0,"Full","Open")))</f>
        <v/>
      </c>
    </row>
    <row r="94">
      <c r="A94" s="28">
        <f>IF(ROW()-4&lt;=Assumptions!$B$5,Assumptions!$B$4+ROW()-5,"")</f>
        <v/>
      </c>
      <c r="B94" s="8">
        <f>IF(OR($A94="",B$4=""),"",SUM(SUMIFS(Reservations!$G$6:$G$155,Reservations!$D$6:$D$155,B$4,Reservations!$E$6:$E$155,"&lt;="&amp;$A94,Reservations!$F$6:$F$155,"&gt;"&amp;$A94,Reservations!$K$6:$K$155,"Confirmed"),SUMIFS(Reservations!$G$6:$G$155,Reservations!$D$6:$D$155,B$4,Reservations!$E$6:$E$155,"&lt;="&amp;$A94,Reservations!$F$6:$F$155,"&gt;"&amp;$A94,Reservations!$K$6:$K$155,"Hold"),SUMIFS(Reservations!$G$6:$G$155,Reservations!$D$6:$D$155,B$4,Reservations!$E$6:$E$155,"&lt;="&amp;$A94,Reservations!$F$6:$F$155,"&gt;"&amp;$A94,Reservations!$K$6:$K$155,"Checked In")))</f>
        <v/>
      </c>
      <c r="C94" s="8">
        <f>IF(OR($A94="",C$4=""),"",SUM(SUMIFS(Reservations!$G$6:$G$155,Reservations!$D$6:$D$155,C$4,Reservations!$E$6:$E$155,"&lt;="&amp;$A94,Reservations!$F$6:$F$155,"&gt;"&amp;$A94,Reservations!$K$6:$K$155,"Confirmed"),SUMIFS(Reservations!$G$6:$G$155,Reservations!$D$6:$D$155,C$4,Reservations!$E$6:$E$155,"&lt;="&amp;$A94,Reservations!$F$6:$F$155,"&gt;"&amp;$A94,Reservations!$K$6:$K$155,"Hold"),SUMIFS(Reservations!$G$6:$G$155,Reservations!$D$6:$D$155,C$4,Reservations!$E$6:$E$155,"&lt;="&amp;$A94,Reservations!$F$6:$F$155,"&gt;"&amp;$A94,Reservations!$K$6:$K$155,"Checked In")))</f>
        <v/>
      </c>
      <c r="D94" s="8">
        <f>IF(OR($A94="",D$4=""),"",SUM(SUMIFS(Reservations!$G$6:$G$155,Reservations!$D$6:$D$155,D$4,Reservations!$E$6:$E$155,"&lt;="&amp;$A94,Reservations!$F$6:$F$155,"&gt;"&amp;$A94,Reservations!$K$6:$K$155,"Confirmed"),SUMIFS(Reservations!$G$6:$G$155,Reservations!$D$6:$D$155,D$4,Reservations!$E$6:$E$155,"&lt;="&amp;$A94,Reservations!$F$6:$F$155,"&gt;"&amp;$A94,Reservations!$K$6:$K$155,"Hold"),SUMIFS(Reservations!$G$6:$G$155,Reservations!$D$6:$D$155,D$4,Reservations!$E$6:$E$155,"&lt;="&amp;$A94,Reservations!$F$6:$F$155,"&gt;"&amp;$A94,Reservations!$K$6:$K$155,"Checked In")))</f>
        <v/>
      </c>
      <c r="E94" s="8">
        <f>IF($A94="","",SUM(B94:D94))</f>
        <v/>
      </c>
      <c r="F94" s="8">
        <f>IF($A94="","",$E$3)</f>
        <v/>
      </c>
      <c r="G94" s="8">
        <f>IF($A94="","",F94-E94)</f>
        <v/>
      </c>
      <c r="H94" s="19">
        <f>IF($A94="","",IF(G94&lt;0,"CHECK CAPACITY",IF(G94=0,"Full","Open")))</f>
        <v/>
      </c>
    </row>
    <row r="95">
      <c r="A95" s="27">
        <f>IF(ROW()-4&lt;=Assumptions!$B$5,Assumptions!$B$4+ROW()-5,"")</f>
        <v/>
      </c>
      <c r="B95" s="9">
        <f>IF(OR($A95="",B$4=""),"",SUM(SUMIFS(Reservations!$G$6:$G$155,Reservations!$D$6:$D$155,B$4,Reservations!$E$6:$E$155,"&lt;="&amp;$A95,Reservations!$F$6:$F$155,"&gt;"&amp;$A95,Reservations!$K$6:$K$155,"Confirmed"),SUMIFS(Reservations!$G$6:$G$155,Reservations!$D$6:$D$155,B$4,Reservations!$E$6:$E$155,"&lt;="&amp;$A95,Reservations!$F$6:$F$155,"&gt;"&amp;$A95,Reservations!$K$6:$K$155,"Hold"),SUMIFS(Reservations!$G$6:$G$155,Reservations!$D$6:$D$155,B$4,Reservations!$E$6:$E$155,"&lt;="&amp;$A95,Reservations!$F$6:$F$155,"&gt;"&amp;$A95,Reservations!$K$6:$K$155,"Checked In")))</f>
        <v/>
      </c>
      <c r="C95" s="9">
        <f>IF(OR($A95="",C$4=""),"",SUM(SUMIFS(Reservations!$G$6:$G$155,Reservations!$D$6:$D$155,C$4,Reservations!$E$6:$E$155,"&lt;="&amp;$A95,Reservations!$F$6:$F$155,"&gt;"&amp;$A95,Reservations!$K$6:$K$155,"Confirmed"),SUMIFS(Reservations!$G$6:$G$155,Reservations!$D$6:$D$155,C$4,Reservations!$E$6:$E$155,"&lt;="&amp;$A95,Reservations!$F$6:$F$155,"&gt;"&amp;$A95,Reservations!$K$6:$K$155,"Hold"),SUMIFS(Reservations!$G$6:$G$155,Reservations!$D$6:$D$155,C$4,Reservations!$E$6:$E$155,"&lt;="&amp;$A95,Reservations!$F$6:$F$155,"&gt;"&amp;$A95,Reservations!$K$6:$K$155,"Checked In")))</f>
        <v/>
      </c>
      <c r="D95" s="9">
        <f>IF(OR($A95="",D$4=""),"",SUM(SUMIFS(Reservations!$G$6:$G$155,Reservations!$D$6:$D$155,D$4,Reservations!$E$6:$E$155,"&lt;="&amp;$A95,Reservations!$F$6:$F$155,"&gt;"&amp;$A95,Reservations!$K$6:$K$155,"Confirmed"),SUMIFS(Reservations!$G$6:$G$155,Reservations!$D$6:$D$155,D$4,Reservations!$E$6:$E$155,"&lt;="&amp;$A95,Reservations!$F$6:$F$155,"&gt;"&amp;$A95,Reservations!$K$6:$K$155,"Hold"),SUMIFS(Reservations!$G$6:$G$155,Reservations!$D$6:$D$155,D$4,Reservations!$E$6:$E$155,"&lt;="&amp;$A95,Reservations!$F$6:$F$155,"&gt;"&amp;$A95,Reservations!$K$6:$K$155,"Checked In")))</f>
        <v/>
      </c>
      <c r="E95" s="9">
        <f>IF($A95="","",SUM(B95:D95))</f>
        <v/>
      </c>
      <c r="F95" s="9">
        <f>IF($A95="","",$E$3)</f>
        <v/>
      </c>
      <c r="G95" s="9">
        <f>IF($A95="","",F95-E95)</f>
        <v/>
      </c>
      <c r="H95" s="21">
        <f>IF($A95="","",IF(G95&lt;0,"CHECK CAPACITY",IF(G95=0,"Full","Open")))</f>
        <v/>
      </c>
    </row>
    <row r="96">
      <c r="A96" s="28">
        <f>IF(ROW()-4&lt;=Assumptions!$B$5,Assumptions!$B$4+ROW()-5,"")</f>
        <v/>
      </c>
      <c r="B96" s="8">
        <f>IF(OR($A96="",B$4=""),"",SUM(SUMIFS(Reservations!$G$6:$G$155,Reservations!$D$6:$D$155,B$4,Reservations!$E$6:$E$155,"&lt;="&amp;$A96,Reservations!$F$6:$F$155,"&gt;"&amp;$A96,Reservations!$K$6:$K$155,"Confirmed"),SUMIFS(Reservations!$G$6:$G$155,Reservations!$D$6:$D$155,B$4,Reservations!$E$6:$E$155,"&lt;="&amp;$A96,Reservations!$F$6:$F$155,"&gt;"&amp;$A96,Reservations!$K$6:$K$155,"Hold"),SUMIFS(Reservations!$G$6:$G$155,Reservations!$D$6:$D$155,B$4,Reservations!$E$6:$E$155,"&lt;="&amp;$A96,Reservations!$F$6:$F$155,"&gt;"&amp;$A96,Reservations!$K$6:$K$155,"Checked In")))</f>
        <v/>
      </c>
      <c r="C96" s="8">
        <f>IF(OR($A96="",C$4=""),"",SUM(SUMIFS(Reservations!$G$6:$G$155,Reservations!$D$6:$D$155,C$4,Reservations!$E$6:$E$155,"&lt;="&amp;$A96,Reservations!$F$6:$F$155,"&gt;"&amp;$A96,Reservations!$K$6:$K$155,"Confirmed"),SUMIFS(Reservations!$G$6:$G$155,Reservations!$D$6:$D$155,C$4,Reservations!$E$6:$E$155,"&lt;="&amp;$A96,Reservations!$F$6:$F$155,"&gt;"&amp;$A96,Reservations!$K$6:$K$155,"Hold"),SUMIFS(Reservations!$G$6:$G$155,Reservations!$D$6:$D$155,C$4,Reservations!$E$6:$E$155,"&lt;="&amp;$A96,Reservations!$F$6:$F$155,"&gt;"&amp;$A96,Reservations!$K$6:$K$155,"Checked In")))</f>
        <v/>
      </c>
      <c r="D96" s="8">
        <f>IF(OR($A96="",D$4=""),"",SUM(SUMIFS(Reservations!$G$6:$G$155,Reservations!$D$6:$D$155,D$4,Reservations!$E$6:$E$155,"&lt;="&amp;$A96,Reservations!$F$6:$F$155,"&gt;"&amp;$A96,Reservations!$K$6:$K$155,"Confirmed"),SUMIFS(Reservations!$G$6:$G$155,Reservations!$D$6:$D$155,D$4,Reservations!$E$6:$E$155,"&lt;="&amp;$A96,Reservations!$F$6:$F$155,"&gt;"&amp;$A96,Reservations!$K$6:$K$155,"Hold"),SUMIFS(Reservations!$G$6:$G$155,Reservations!$D$6:$D$155,D$4,Reservations!$E$6:$E$155,"&lt;="&amp;$A96,Reservations!$F$6:$F$155,"&gt;"&amp;$A96,Reservations!$K$6:$K$155,"Checked In")))</f>
        <v/>
      </c>
      <c r="E96" s="8">
        <f>IF($A96="","",SUM(B96:D96))</f>
        <v/>
      </c>
      <c r="F96" s="8">
        <f>IF($A96="","",$E$3)</f>
        <v/>
      </c>
      <c r="G96" s="8">
        <f>IF($A96="","",F96-E96)</f>
        <v/>
      </c>
      <c r="H96" s="19">
        <f>IF($A96="","",IF(G96&lt;0,"CHECK CAPACITY",IF(G96=0,"Full","Open")))</f>
        <v/>
      </c>
    </row>
    <row r="97">
      <c r="A97" s="27">
        <f>IF(ROW()-4&lt;=Assumptions!$B$5,Assumptions!$B$4+ROW()-5,"")</f>
        <v/>
      </c>
      <c r="B97" s="9">
        <f>IF(OR($A97="",B$4=""),"",SUM(SUMIFS(Reservations!$G$6:$G$155,Reservations!$D$6:$D$155,B$4,Reservations!$E$6:$E$155,"&lt;="&amp;$A97,Reservations!$F$6:$F$155,"&gt;"&amp;$A97,Reservations!$K$6:$K$155,"Confirmed"),SUMIFS(Reservations!$G$6:$G$155,Reservations!$D$6:$D$155,B$4,Reservations!$E$6:$E$155,"&lt;="&amp;$A97,Reservations!$F$6:$F$155,"&gt;"&amp;$A97,Reservations!$K$6:$K$155,"Hold"),SUMIFS(Reservations!$G$6:$G$155,Reservations!$D$6:$D$155,B$4,Reservations!$E$6:$E$155,"&lt;="&amp;$A97,Reservations!$F$6:$F$155,"&gt;"&amp;$A97,Reservations!$K$6:$K$155,"Checked In")))</f>
        <v/>
      </c>
      <c r="C97" s="9">
        <f>IF(OR($A97="",C$4=""),"",SUM(SUMIFS(Reservations!$G$6:$G$155,Reservations!$D$6:$D$155,C$4,Reservations!$E$6:$E$155,"&lt;="&amp;$A97,Reservations!$F$6:$F$155,"&gt;"&amp;$A97,Reservations!$K$6:$K$155,"Confirmed"),SUMIFS(Reservations!$G$6:$G$155,Reservations!$D$6:$D$155,C$4,Reservations!$E$6:$E$155,"&lt;="&amp;$A97,Reservations!$F$6:$F$155,"&gt;"&amp;$A97,Reservations!$K$6:$K$155,"Hold"),SUMIFS(Reservations!$G$6:$G$155,Reservations!$D$6:$D$155,C$4,Reservations!$E$6:$E$155,"&lt;="&amp;$A97,Reservations!$F$6:$F$155,"&gt;"&amp;$A97,Reservations!$K$6:$K$155,"Checked In")))</f>
        <v/>
      </c>
      <c r="D97" s="9">
        <f>IF(OR($A97="",D$4=""),"",SUM(SUMIFS(Reservations!$G$6:$G$155,Reservations!$D$6:$D$155,D$4,Reservations!$E$6:$E$155,"&lt;="&amp;$A97,Reservations!$F$6:$F$155,"&gt;"&amp;$A97,Reservations!$K$6:$K$155,"Confirmed"),SUMIFS(Reservations!$G$6:$G$155,Reservations!$D$6:$D$155,D$4,Reservations!$E$6:$E$155,"&lt;="&amp;$A97,Reservations!$F$6:$F$155,"&gt;"&amp;$A97,Reservations!$K$6:$K$155,"Hold"),SUMIFS(Reservations!$G$6:$G$155,Reservations!$D$6:$D$155,D$4,Reservations!$E$6:$E$155,"&lt;="&amp;$A97,Reservations!$F$6:$F$155,"&gt;"&amp;$A97,Reservations!$K$6:$K$155,"Checked In")))</f>
        <v/>
      </c>
      <c r="E97" s="9">
        <f>IF($A97="","",SUM(B97:D97))</f>
        <v/>
      </c>
      <c r="F97" s="9">
        <f>IF($A97="","",$E$3)</f>
        <v/>
      </c>
      <c r="G97" s="9">
        <f>IF($A97="","",F97-E97)</f>
        <v/>
      </c>
      <c r="H97" s="21">
        <f>IF($A97="","",IF(G97&lt;0,"CHECK CAPACITY",IF(G97=0,"Full","Open")))</f>
        <v/>
      </c>
    </row>
    <row r="98">
      <c r="A98" s="28">
        <f>IF(ROW()-4&lt;=Assumptions!$B$5,Assumptions!$B$4+ROW()-5,"")</f>
        <v/>
      </c>
      <c r="B98" s="8">
        <f>IF(OR($A98="",B$4=""),"",SUM(SUMIFS(Reservations!$G$6:$G$155,Reservations!$D$6:$D$155,B$4,Reservations!$E$6:$E$155,"&lt;="&amp;$A98,Reservations!$F$6:$F$155,"&gt;"&amp;$A98,Reservations!$K$6:$K$155,"Confirmed"),SUMIFS(Reservations!$G$6:$G$155,Reservations!$D$6:$D$155,B$4,Reservations!$E$6:$E$155,"&lt;="&amp;$A98,Reservations!$F$6:$F$155,"&gt;"&amp;$A98,Reservations!$K$6:$K$155,"Hold"),SUMIFS(Reservations!$G$6:$G$155,Reservations!$D$6:$D$155,B$4,Reservations!$E$6:$E$155,"&lt;="&amp;$A98,Reservations!$F$6:$F$155,"&gt;"&amp;$A98,Reservations!$K$6:$K$155,"Checked In")))</f>
        <v/>
      </c>
      <c r="C98" s="8">
        <f>IF(OR($A98="",C$4=""),"",SUM(SUMIFS(Reservations!$G$6:$G$155,Reservations!$D$6:$D$155,C$4,Reservations!$E$6:$E$155,"&lt;="&amp;$A98,Reservations!$F$6:$F$155,"&gt;"&amp;$A98,Reservations!$K$6:$K$155,"Confirmed"),SUMIFS(Reservations!$G$6:$G$155,Reservations!$D$6:$D$155,C$4,Reservations!$E$6:$E$155,"&lt;="&amp;$A98,Reservations!$F$6:$F$155,"&gt;"&amp;$A98,Reservations!$K$6:$K$155,"Hold"),SUMIFS(Reservations!$G$6:$G$155,Reservations!$D$6:$D$155,C$4,Reservations!$E$6:$E$155,"&lt;="&amp;$A98,Reservations!$F$6:$F$155,"&gt;"&amp;$A98,Reservations!$K$6:$K$155,"Checked In")))</f>
        <v/>
      </c>
      <c r="D98" s="8">
        <f>IF(OR($A98="",D$4=""),"",SUM(SUMIFS(Reservations!$G$6:$G$155,Reservations!$D$6:$D$155,D$4,Reservations!$E$6:$E$155,"&lt;="&amp;$A98,Reservations!$F$6:$F$155,"&gt;"&amp;$A98,Reservations!$K$6:$K$155,"Confirmed"),SUMIFS(Reservations!$G$6:$G$155,Reservations!$D$6:$D$155,D$4,Reservations!$E$6:$E$155,"&lt;="&amp;$A98,Reservations!$F$6:$F$155,"&gt;"&amp;$A98,Reservations!$K$6:$K$155,"Hold"),SUMIFS(Reservations!$G$6:$G$155,Reservations!$D$6:$D$155,D$4,Reservations!$E$6:$E$155,"&lt;="&amp;$A98,Reservations!$F$6:$F$155,"&gt;"&amp;$A98,Reservations!$K$6:$K$155,"Checked In")))</f>
        <v/>
      </c>
      <c r="E98" s="8">
        <f>IF($A98="","",SUM(B98:D98))</f>
        <v/>
      </c>
      <c r="F98" s="8">
        <f>IF($A98="","",$E$3)</f>
        <v/>
      </c>
      <c r="G98" s="8">
        <f>IF($A98="","",F98-E98)</f>
        <v/>
      </c>
      <c r="H98" s="19">
        <f>IF($A98="","",IF(G98&lt;0,"CHECK CAPACITY",IF(G98=0,"Full","Open")))</f>
        <v/>
      </c>
    </row>
    <row r="99">
      <c r="A99" s="27">
        <f>IF(ROW()-4&lt;=Assumptions!$B$5,Assumptions!$B$4+ROW()-5,"")</f>
        <v/>
      </c>
      <c r="B99" s="9">
        <f>IF(OR($A99="",B$4=""),"",SUM(SUMIFS(Reservations!$G$6:$G$155,Reservations!$D$6:$D$155,B$4,Reservations!$E$6:$E$155,"&lt;="&amp;$A99,Reservations!$F$6:$F$155,"&gt;"&amp;$A99,Reservations!$K$6:$K$155,"Confirmed"),SUMIFS(Reservations!$G$6:$G$155,Reservations!$D$6:$D$155,B$4,Reservations!$E$6:$E$155,"&lt;="&amp;$A99,Reservations!$F$6:$F$155,"&gt;"&amp;$A99,Reservations!$K$6:$K$155,"Hold"),SUMIFS(Reservations!$G$6:$G$155,Reservations!$D$6:$D$155,B$4,Reservations!$E$6:$E$155,"&lt;="&amp;$A99,Reservations!$F$6:$F$155,"&gt;"&amp;$A99,Reservations!$K$6:$K$155,"Checked In")))</f>
        <v/>
      </c>
      <c r="C99" s="9">
        <f>IF(OR($A99="",C$4=""),"",SUM(SUMIFS(Reservations!$G$6:$G$155,Reservations!$D$6:$D$155,C$4,Reservations!$E$6:$E$155,"&lt;="&amp;$A99,Reservations!$F$6:$F$155,"&gt;"&amp;$A99,Reservations!$K$6:$K$155,"Confirmed"),SUMIFS(Reservations!$G$6:$G$155,Reservations!$D$6:$D$155,C$4,Reservations!$E$6:$E$155,"&lt;="&amp;$A99,Reservations!$F$6:$F$155,"&gt;"&amp;$A99,Reservations!$K$6:$K$155,"Hold"),SUMIFS(Reservations!$G$6:$G$155,Reservations!$D$6:$D$155,C$4,Reservations!$E$6:$E$155,"&lt;="&amp;$A99,Reservations!$F$6:$F$155,"&gt;"&amp;$A99,Reservations!$K$6:$K$155,"Checked In")))</f>
        <v/>
      </c>
      <c r="D99" s="9">
        <f>IF(OR($A99="",D$4=""),"",SUM(SUMIFS(Reservations!$G$6:$G$155,Reservations!$D$6:$D$155,D$4,Reservations!$E$6:$E$155,"&lt;="&amp;$A99,Reservations!$F$6:$F$155,"&gt;"&amp;$A99,Reservations!$K$6:$K$155,"Confirmed"),SUMIFS(Reservations!$G$6:$G$155,Reservations!$D$6:$D$155,D$4,Reservations!$E$6:$E$155,"&lt;="&amp;$A99,Reservations!$F$6:$F$155,"&gt;"&amp;$A99,Reservations!$K$6:$K$155,"Hold"),SUMIFS(Reservations!$G$6:$G$155,Reservations!$D$6:$D$155,D$4,Reservations!$E$6:$E$155,"&lt;="&amp;$A99,Reservations!$F$6:$F$155,"&gt;"&amp;$A99,Reservations!$K$6:$K$155,"Checked In")))</f>
        <v/>
      </c>
      <c r="E99" s="9">
        <f>IF($A99="","",SUM(B99:D99))</f>
        <v/>
      </c>
      <c r="F99" s="9">
        <f>IF($A99="","",$E$3)</f>
        <v/>
      </c>
      <c r="G99" s="9">
        <f>IF($A99="","",F99-E99)</f>
        <v/>
      </c>
      <c r="H99" s="21">
        <f>IF($A99="","",IF(G99&lt;0,"CHECK CAPACITY",IF(G99=0,"Full","Open")))</f>
        <v/>
      </c>
    </row>
    <row r="100">
      <c r="A100" s="28">
        <f>IF(ROW()-4&lt;=Assumptions!$B$5,Assumptions!$B$4+ROW()-5,"")</f>
        <v/>
      </c>
      <c r="B100" s="8">
        <f>IF(OR($A100="",B$4=""),"",SUM(SUMIFS(Reservations!$G$6:$G$155,Reservations!$D$6:$D$155,B$4,Reservations!$E$6:$E$155,"&lt;="&amp;$A100,Reservations!$F$6:$F$155,"&gt;"&amp;$A100,Reservations!$K$6:$K$155,"Confirmed"),SUMIFS(Reservations!$G$6:$G$155,Reservations!$D$6:$D$155,B$4,Reservations!$E$6:$E$155,"&lt;="&amp;$A100,Reservations!$F$6:$F$155,"&gt;"&amp;$A100,Reservations!$K$6:$K$155,"Hold"),SUMIFS(Reservations!$G$6:$G$155,Reservations!$D$6:$D$155,B$4,Reservations!$E$6:$E$155,"&lt;="&amp;$A100,Reservations!$F$6:$F$155,"&gt;"&amp;$A100,Reservations!$K$6:$K$155,"Checked In")))</f>
        <v/>
      </c>
      <c r="C100" s="8">
        <f>IF(OR($A100="",C$4=""),"",SUM(SUMIFS(Reservations!$G$6:$G$155,Reservations!$D$6:$D$155,C$4,Reservations!$E$6:$E$155,"&lt;="&amp;$A100,Reservations!$F$6:$F$155,"&gt;"&amp;$A100,Reservations!$K$6:$K$155,"Confirmed"),SUMIFS(Reservations!$G$6:$G$155,Reservations!$D$6:$D$155,C$4,Reservations!$E$6:$E$155,"&lt;="&amp;$A100,Reservations!$F$6:$F$155,"&gt;"&amp;$A100,Reservations!$K$6:$K$155,"Hold"),SUMIFS(Reservations!$G$6:$G$155,Reservations!$D$6:$D$155,C$4,Reservations!$E$6:$E$155,"&lt;="&amp;$A100,Reservations!$F$6:$F$155,"&gt;"&amp;$A100,Reservations!$K$6:$K$155,"Checked In")))</f>
        <v/>
      </c>
      <c r="D100" s="8">
        <f>IF(OR($A100="",D$4=""),"",SUM(SUMIFS(Reservations!$G$6:$G$155,Reservations!$D$6:$D$155,D$4,Reservations!$E$6:$E$155,"&lt;="&amp;$A100,Reservations!$F$6:$F$155,"&gt;"&amp;$A100,Reservations!$K$6:$K$155,"Confirmed"),SUMIFS(Reservations!$G$6:$G$155,Reservations!$D$6:$D$155,D$4,Reservations!$E$6:$E$155,"&lt;="&amp;$A100,Reservations!$F$6:$F$155,"&gt;"&amp;$A100,Reservations!$K$6:$K$155,"Hold"),SUMIFS(Reservations!$G$6:$G$155,Reservations!$D$6:$D$155,D$4,Reservations!$E$6:$E$155,"&lt;="&amp;$A100,Reservations!$F$6:$F$155,"&gt;"&amp;$A100,Reservations!$K$6:$K$155,"Checked In")))</f>
        <v/>
      </c>
      <c r="E100" s="8">
        <f>IF($A100="","",SUM(B100:D100))</f>
        <v/>
      </c>
      <c r="F100" s="8">
        <f>IF($A100="","",$E$3)</f>
        <v/>
      </c>
      <c r="G100" s="8">
        <f>IF($A100="","",F100-E100)</f>
        <v/>
      </c>
      <c r="H100" s="19">
        <f>IF($A100="","",IF(G100&lt;0,"CHECK CAPACITY",IF(G100=0,"Full","Open")))</f>
        <v/>
      </c>
    </row>
    <row r="101">
      <c r="A101" s="27">
        <f>IF(ROW()-4&lt;=Assumptions!$B$5,Assumptions!$B$4+ROW()-5,"")</f>
        <v/>
      </c>
      <c r="B101" s="9">
        <f>IF(OR($A101="",B$4=""),"",SUM(SUMIFS(Reservations!$G$6:$G$155,Reservations!$D$6:$D$155,B$4,Reservations!$E$6:$E$155,"&lt;="&amp;$A101,Reservations!$F$6:$F$155,"&gt;"&amp;$A101,Reservations!$K$6:$K$155,"Confirmed"),SUMIFS(Reservations!$G$6:$G$155,Reservations!$D$6:$D$155,B$4,Reservations!$E$6:$E$155,"&lt;="&amp;$A101,Reservations!$F$6:$F$155,"&gt;"&amp;$A101,Reservations!$K$6:$K$155,"Hold"),SUMIFS(Reservations!$G$6:$G$155,Reservations!$D$6:$D$155,B$4,Reservations!$E$6:$E$155,"&lt;="&amp;$A101,Reservations!$F$6:$F$155,"&gt;"&amp;$A101,Reservations!$K$6:$K$155,"Checked In")))</f>
        <v/>
      </c>
      <c r="C101" s="9">
        <f>IF(OR($A101="",C$4=""),"",SUM(SUMIFS(Reservations!$G$6:$G$155,Reservations!$D$6:$D$155,C$4,Reservations!$E$6:$E$155,"&lt;="&amp;$A101,Reservations!$F$6:$F$155,"&gt;"&amp;$A101,Reservations!$K$6:$K$155,"Confirmed"),SUMIFS(Reservations!$G$6:$G$155,Reservations!$D$6:$D$155,C$4,Reservations!$E$6:$E$155,"&lt;="&amp;$A101,Reservations!$F$6:$F$155,"&gt;"&amp;$A101,Reservations!$K$6:$K$155,"Hold"),SUMIFS(Reservations!$G$6:$G$155,Reservations!$D$6:$D$155,C$4,Reservations!$E$6:$E$155,"&lt;="&amp;$A101,Reservations!$F$6:$F$155,"&gt;"&amp;$A101,Reservations!$K$6:$K$155,"Checked In")))</f>
        <v/>
      </c>
      <c r="D101" s="9">
        <f>IF(OR($A101="",D$4=""),"",SUM(SUMIFS(Reservations!$G$6:$G$155,Reservations!$D$6:$D$155,D$4,Reservations!$E$6:$E$155,"&lt;="&amp;$A101,Reservations!$F$6:$F$155,"&gt;"&amp;$A101,Reservations!$K$6:$K$155,"Confirmed"),SUMIFS(Reservations!$G$6:$G$155,Reservations!$D$6:$D$155,D$4,Reservations!$E$6:$E$155,"&lt;="&amp;$A101,Reservations!$F$6:$F$155,"&gt;"&amp;$A101,Reservations!$K$6:$K$155,"Hold"),SUMIFS(Reservations!$G$6:$G$155,Reservations!$D$6:$D$155,D$4,Reservations!$E$6:$E$155,"&lt;="&amp;$A101,Reservations!$F$6:$F$155,"&gt;"&amp;$A101,Reservations!$K$6:$K$155,"Checked In")))</f>
        <v/>
      </c>
      <c r="E101" s="9">
        <f>IF($A101="","",SUM(B101:D101))</f>
        <v/>
      </c>
      <c r="F101" s="9">
        <f>IF($A101="","",$E$3)</f>
        <v/>
      </c>
      <c r="G101" s="9">
        <f>IF($A101="","",F101-E101)</f>
        <v/>
      </c>
      <c r="H101" s="21">
        <f>IF($A101="","",IF(G101&lt;0,"CHECK CAPACITY",IF(G101=0,"Full","Open")))</f>
        <v/>
      </c>
    </row>
    <row r="102">
      <c r="A102" s="28">
        <f>IF(ROW()-4&lt;=Assumptions!$B$5,Assumptions!$B$4+ROW()-5,"")</f>
        <v/>
      </c>
      <c r="B102" s="8">
        <f>IF(OR($A102="",B$4=""),"",SUM(SUMIFS(Reservations!$G$6:$G$155,Reservations!$D$6:$D$155,B$4,Reservations!$E$6:$E$155,"&lt;="&amp;$A102,Reservations!$F$6:$F$155,"&gt;"&amp;$A102,Reservations!$K$6:$K$155,"Confirmed"),SUMIFS(Reservations!$G$6:$G$155,Reservations!$D$6:$D$155,B$4,Reservations!$E$6:$E$155,"&lt;="&amp;$A102,Reservations!$F$6:$F$155,"&gt;"&amp;$A102,Reservations!$K$6:$K$155,"Hold"),SUMIFS(Reservations!$G$6:$G$155,Reservations!$D$6:$D$155,B$4,Reservations!$E$6:$E$155,"&lt;="&amp;$A102,Reservations!$F$6:$F$155,"&gt;"&amp;$A102,Reservations!$K$6:$K$155,"Checked In")))</f>
        <v/>
      </c>
      <c r="C102" s="8">
        <f>IF(OR($A102="",C$4=""),"",SUM(SUMIFS(Reservations!$G$6:$G$155,Reservations!$D$6:$D$155,C$4,Reservations!$E$6:$E$155,"&lt;="&amp;$A102,Reservations!$F$6:$F$155,"&gt;"&amp;$A102,Reservations!$K$6:$K$155,"Confirmed"),SUMIFS(Reservations!$G$6:$G$155,Reservations!$D$6:$D$155,C$4,Reservations!$E$6:$E$155,"&lt;="&amp;$A102,Reservations!$F$6:$F$155,"&gt;"&amp;$A102,Reservations!$K$6:$K$155,"Hold"),SUMIFS(Reservations!$G$6:$G$155,Reservations!$D$6:$D$155,C$4,Reservations!$E$6:$E$155,"&lt;="&amp;$A102,Reservations!$F$6:$F$155,"&gt;"&amp;$A102,Reservations!$K$6:$K$155,"Checked In")))</f>
        <v/>
      </c>
      <c r="D102" s="8">
        <f>IF(OR($A102="",D$4=""),"",SUM(SUMIFS(Reservations!$G$6:$G$155,Reservations!$D$6:$D$155,D$4,Reservations!$E$6:$E$155,"&lt;="&amp;$A102,Reservations!$F$6:$F$155,"&gt;"&amp;$A102,Reservations!$K$6:$K$155,"Confirmed"),SUMIFS(Reservations!$G$6:$G$155,Reservations!$D$6:$D$155,D$4,Reservations!$E$6:$E$155,"&lt;="&amp;$A102,Reservations!$F$6:$F$155,"&gt;"&amp;$A102,Reservations!$K$6:$K$155,"Hold"),SUMIFS(Reservations!$G$6:$G$155,Reservations!$D$6:$D$155,D$4,Reservations!$E$6:$E$155,"&lt;="&amp;$A102,Reservations!$F$6:$F$155,"&gt;"&amp;$A102,Reservations!$K$6:$K$155,"Checked In")))</f>
        <v/>
      </c>
      <c r="E102" s="8">
        <f>IF($A102="","",SUM(B102:D102))</f>
        <v/>
      </c>
      <c r="F102" s="8">
        <f>IF($A102="","",$E$3)</f>
        <v/>
      </c>
      <c r="G102" s="8">
        <f>IF($A102="","",F102-E102)</f>
        <v/>
      </c>
      <c r="H102" s="19">
        <f>IF($A102="","",IF(G102&lt;0,"CHECK CAPACITY",IF(G102=0,"Full","Open")))</f>
        <v/>
      </c>
    </row>
    <row r="103">
      <c r="A103" s="27">
        <f>IF(ROW()-4&lt;=Assumptions!$B$5,Assumptions!$B$4+ROW()-5,"")</f>
        <v/>
      </c>
      <c r="B103" s="9">
        <f>IF(OR($A103="",B$4=""),"",SUM(SUMIFS(Reservations!$G$6:$G$155,Reservations!$D$6:$D$155,B$4,Reservations!$E$6:$E$155,"&lt;="&amp;$A103,Reservations!$F$6:$F$155,"&gt;"&amp;$A103,Reservations!$K$6:$K$155,"Confirmed"),SUMIFS(Reservations!$G$6:$G$155,Reservations!$D$6:$D$155,B$4,Reservations!$E$6:$E$155,"&lt;="&amp;$A103,Reservations!$F$6:$F$155,"&gt;"&amp;$A103,Reservations!$K$6:$K$155,"Hold"),SUMIFS(Reservations!$G$6:$G$155,Reservations!$D$6:$D$155,B$4,Reservations!$E$6:$E$155,"&lt;="&amp;$A103,Reservations!$F$6:$F$155,"&gt;"&amp;$A103,Reservations!$K$6:$K$155,"Checked In")))</f>
        <v/>
      </c>
      <c r="C103" s="9">
        <f>IF(OR($A103="",C$4=""),"",SUM(SUMIFS(Reservations!$G$6:$G$155,Reservations!$D$6:$D$155,C$4,Reservations!$E$6:$E$155,"&lt;="&amp;$A103,Reservations!$F$6:$F$155,"&gt;"&amp;$A103,Reservations!$K$6:$K$155,"Confirmed"),SUMIFS(Reservations!$G$6:$G$155,Reservations!$D$6:$D$155,C$4,Reservations!$E$6:$E$155,"&lt;="&amp;$A103,Reservations!$F$6:$F$155,"&gt;"&amp;$A103,Reservations!$K$6:$K$155,"Hold"),SUMIFS(Reservations!$G$6:$G$155,Reservations!$D$6:$D$155,C$4,Reservations!$E$6:$E$155,"&lt;="&amp;$A103,Reservations!$F$6:$F$155,"&gt;"&amp;$A103,Reservations!$K$6:$K$155,"Checked In")))</f>
        <v/>
      </c>
      <c r="D103" s="9">
        <f>IF(OR($A103="",D$4=""),"",SUM(SUMIFS(Reservations!$G$6:$G$155,Reservations!$D$6:$D$155,D$4,Reservations!$E$6:$E$155,"&lt;="&amp;$A103,Reservations!$F$6:$F$155,"&gt;"&amp;$A103,Reservations!$K$6:$K$155,"Confirmed"),SUMIFS(Reservations!$G$6:$G$155,Reservations!$D$6:$D$155,D$4,Reservations!$E$6:$E$155,"&lt;="&amp;$A103,Reservations!$F$6:$F$155,"&gt;"&amp;$A103,Reservations!$K$6:$K$155,"Hold"),SUMIFS(Reservations!$G$6:$G$155,Reservations!$D$6:$D$155,D$4,Reservations!$E$6:$E$155,"&lt;="&amp;$A103,Reservations!$F$6:$F$155,"&gt;"&amp;$A103,Reservations!$K$6:$K$155,"Checked In")))</f>
        <v/>
      </c>
      <c r="E103" s="9">
        <f>IF($A103="","",SUM(B103:D103))</f>
        <v/>
      </c>
      <c r="F103" s="9">
        <f>IF($A103="","",$E$3)</f>
        <v/>
      </c>
      <c r="G103" s="9">
        <f>IF($A103="","",F103-E103)</f>
        <v/>
      </c>
      <c r="H103" s="21">
        <f>IF($A103="","",IF(G103&lt;0,"CHECK CAPACITY",IF(G103=0,"Full","Open")))</f>
        <v/>
      </c>
    </row>
    <row r="104">
      <c r="A104" s="28">
        <f>IF(ROW()-4&lt;=Assumptions!$B$5,Assumptions!$B$4+ROW()-5,"")</f>
        <v/>
      </c>
      <c r="B104" s="8">
        <f>IF(OR($A104="",B$4=""),"",SUM(SUMIFS(Reservations!$G$6:$G$155,Reservations!$D$6:$D$155,B$4,Reservations!$E$6:$E$155,"&lt;="&amp;$A104,Reservations!$F$6:$F$155,"&gt;"&amp;$A104,Reservations!$K$6:$K$155,"Confirmed"),SUMIFS(Reservations!$G$6:$G$155,Reservations!$D$6:$D$155,B$4,Reservations!$E$6:$E$155,"&lt;="&amp;$A104,Reservations!$F$6:$F$155,"&gt;"&amp;$A104,Reservations!$K$6:$K$155,"Hold"),SUMIFS(Reservations!$G$6:$G$155,Reservations!$D$6:$D$155,B$4,Reservations!$E$6:$E$155,"&lt;="&amp;$A104,Reservations!$F$6:$F$155,"&gt;"&amp;$A104,Reservations!$K$6:$K$155,"Checked In")))</f>
        <v/>
      </c>
      <c r="C104" s="8">
        <f>IF(OR($A104="",C$4=""),"",SUM(SUMIFS(Reservations!$G$6:$G$155,Reservations!$D$6:$D$155,C$4,Reservations!$E$6:$E$155,"&lt;="&amp;$A104,Reservations!$F$6:$F$155,"&gt;"&amp;$A104,Reservations!$K$6:$K$155,"Confirmed"),SUMIFS(Reservations!$G$6:$G$155,Reservations!$D$6:$D$155,C$4,Reservations!$E$6:$E$155,"&lt;="&amp;$A104,Reservations!$F$6:$F$155,"&gt;"&amp;$A104,Reservations!$K$6:$K$155,"Hold"),SUMIFS(Reservations!$G$6:$G$155,Reservations!$D$6:$D$155,C$4,Reservations!$E$6:$E$155,"&lt;="&amp;$A104,Reservations!$F$6:$F$155,"&gt;"&amp;$A104,Reservations!$K$6:$K$155,"Checked In")))</f>
        <v/>
      </c>
      <c r="D104" s="8">
        <f>IF(OR($A104="",D$4=""),"",SUM(SUMIFS(Reservations!$G$6:$G$155,Reservations!$D$6:$D$155,D$4,Reservations!$E$6:$E$155,"&lt;="&amp;$A104,Reservations!$F$6:$F$155,"&gt;"&amp;$A104,Reservations!$K$6:$K$155,"Confirmed"),SUMIFS(Reservations!$G$6:$G$155,Reservations!$D$6:$D$155,D$4,Reservations!$E$6:$E$155,"&lt;="&amp;$A104,Reservations!$F$6:$F$155,"&gt;"&amp;$A104,Reservations!$K$6:$K$155,"Hold"),SUMIFS(Reservations!$G$6:$G$155,Reservations!$D$6:$D$155,D$4,Reservations!$E$6:$E$155,"&lt;="&amp;$A104,Reservations!$F$6:$F$155,"&gt;"&amp;$A104,Reservations!$K$6:$K$155,"Checked In")))</f>
        <v/>
      </c>
      <c r="E104" s="8">
        <f>IF($A104="","",SUM(B104:D104))</f>
        <v/>
      </c>
      <c r="F104" s="8">
        <f>IF($A104="","",$E$3)</f>
        <v/>
      </c>
      <c r="G104" s="8">
        <f>IF($A104="","",F104-E104)</f>
        <v/>
      </c>
      <c r="H104" s="19">
        <f>IF($A104="","",IF(G104&lt;0,"CHECK CAPACITY",IF(G104=0,"Full","Open")))</f>
        <v/>
      </c>
    </row>
    <row r="105">
      <c r="A105" s="27">
        <f>IF(ROW()-4&lt;=Assumptions!$B$5,Assumptions!$B$4+ROW()-5,"")</f>
        <v/>
      </c>
      <c r="B105" s="9">
        <f>IF(OR($A105="",B$4=""),"",SUM(SUMIFS(Reservations!$G$6:$G$155,Reservations!$D$6:$D$155,B$4,Reservations!$E$6:$E$155,"&lt;="&amp;$A105,Reservations!$F$6:$F$155,"&gt;"&amp;$A105,Reservations!$K$6:$K$155,"Confirmed"),SUMIFS(Reservations!$G$6:$G$155,Reservations!$D$6:$D$155,B$4,Reservations!$E$6:$E$155,"&lt;="&amp;$A105,Reservations!$F$6:$F$155,"&gt;"&amp;$A105,Reservations!$K$6:$K$155,"Hold"),SUMIFS(Reservations!$G$6:$G$155,Reservations!$D$6:$D$155,B$4,Reservations!$E$6:$E$155,"&lt;="&amp;$A105,Reservations!$F$6:$F$155,"&gt;"&amp;$A105,Reservations!$K$6:$K$155,"Checked In")))</f>
        <v/>
      </c>
      <c r="C105" s="9">
        <f>IF(OR($A105="",C$4=""),"",SUM(SUMIFS(Reservations!$G$6:$G$155,Reservations!$D$6:$D$155,C$4,Reservations!$E$6:$E$155,"&lt;="&amp;$A105,Reservations!$F$6:$F$155,"&gt;"&amp;$A105,Reservations!$K$6:$K$155,"Confirmed"),SUMIFS(Reservations!$G$6:$G$155,Reservations!$D$6:$D$155,C$4,Reservations!$E$6:$E$155,"&lt;="&amp;$A105,Reservations!$F$6:$F$155,"&gt;"&amp;$A105,Reservations!$K$6:$K$155,"Hold"),SUMIFS(Reservations!$G$6:$G$155,Reservations!$D$6:$D$155,C$4,Reservations!$E$6:$E$155,"&lt;="&amp;$A105,Reservations!$F$6:$F$155,"&gt;"&amp;$A105,Reservations!$K$6:$K$155,"Checked In")))</f>
        <v/>
      </c>
      <c r="D105" s="9">
        <f>IF(OR($A105="",D$4=""),"",SUM(SUMIFS(Reservations!$G$6:$G$155,Reservations!$D$6:$D$155,D$4,Reservations!$E$6:$E$155,"&lt;="&amp;$A105,Reservations!$F$6:$F$155,"&gt;"&amp;$A105,Reservations!$K$6:$K$155,"Confirmed"),SUMIFS(Reservations!$G$6:$G$155,Reservations!$D$6:$D$155,D$4,Reservations!$E$6:$E$155,"&lt;="&amp;$A105,Reservations!$F$6:$F$155,"&gt;"&amp;$A105,Reservations!$K$6:$K$155,"Hold"),SUMIFS(Reservations!$G$6:$G$155,Reservations!$D$6:$D$155,D$4,Reservations!$E$6:$E$155,"&lt;="&amp;$A105,Reservations!$F$6:$F$155,"&gt;"&amp;$A105,Reservations!$K$6:$K$155,"Checked In")))</f>
        <v/>
      </c>
      <c r="E105" s="9">
        <f>IF($A105="","",SUM(B105:D105))</f>
        <v/>
      </c>
      <c r="F105" s="9">
        <f>IF($A105="","",$E$3)</f>
        <v/>
      </c>
      <c r="G105" s="9">
        <f>IF($A105="","",F105-E105)</f>
        <v/>
      </c>
      <c r="H105" s="21">
        <f>IF($A105="","",IF(G105&lt;0,"CHECK CAPACITY",IF(G105=0,"Full","Open")))</f>
        <v/>
      </c>
    </row>
    <row r="106">
      <c r="A106" s="28">
        <f>IF(ROW()-4&lt;=Assumptions!$B$5,Assumptions!$B$4+ROW()-5,"")</f>
        <v/>
      </c>
      <c r="B106" s="8">
        <f>IF(OR($A106="",B$4=""),"",SUM(SUMIFS(Reservations!$G$6:$G$155,Reservations!$D$6:$D$155,B$4,Reservations!$E$6:$E$155,"&lt;="&amp;$A106,Reservations!$F$6:$F$155,"&gt;"&amp;$A106,Reservations!$K$6:$K$155,"Confirmed"),SUMIFS(Reservations!$G$6:$G$155,Reservations!$D$6:$D$155,B$4,Reservations!$E$6:$E$155,"&lt;="&amp;$A106,Reservations!$F$6:$F$155,"&gt;"&amp;$A106,Reservations!$K$6:$K$155,"Hold"),SUMIFS(Reservations!$G$6:$G$155,Reservations!$D$6:$D$155,B$4,Reservations!$E$6:$E$155,"&lt;="&amp;$A106,Reservations!$F$6:$F$155,"&gt;"&amp;$A106,Reservations!$K$6:$K$155,"Checked In")))</f>
        <v/>
      </c>
      <c r="C106" s="8">
        <f>IF(OR($A106="",C$4=""),"",SUM(SUMIFS(Reservations!$G$6:$G$155,Reservations!$D$6:$D$155,C$4,Reservations!$E$6:$E$155,"&lt;="&amp;$A106,Reservations!$F$6:$F$155,"&gt;"&amp;$A106,Reservations!$K$6:$K$155,"Confirmed"),SUMIFS(Reservations!$G$6:$G$155,Reservations!$D$6:$D$155,C$4,Reservations!$E$6:$E$155,"&lt;="&amp;$A106,Reservations!$F$6:$F$155,"&gt;"&amp;$A106,Reservations!$K$6:$K$155,"Hold"),SUMIFS(Reservations!$G$6:$G$155,Reservations!$D$6:$D$155,C$4,Reservations!$E$6:$E$155,"&lt;="&amp;$A106,Reservations!$F$6:$F$155,"&gt;"&amp;$A106,Reservations!$K$6:$K$155,"Checked In")))</f>
        <v/>
      </c>
      <c r="D106" s="8">
        <f>IF(OR($A106="",D$4=""),"",SUM(SUMIFS(Reservations!$G$6:$G$155,Reservations!$D$6:$D$155,D$4,Reservations!$E$6:$E$155,"&lt;="&amp;$A106,Reservations!$F$6:$F$155,"&gt;"&amp;$A106,Reservations!$K$6:$K$155,"Confirmed"),SUMIFS(Reservations!$G$6:$G$155,Reservations!$D$6:$D$155,D$4,Reservations!$E$6:$E$155,"&lt;="&amp;$A106,Reservations!$F$6:$F$155,"&gt;"&amp;$A106,Reservations!$K$6:$K$155,"Hold"),SUMIFS(Reservations!$G$6:$G$155,Reservations!$D$6:$D$155,D$4,Reservations!$E$6:$E$155,"&lt;="&amp;$A106,Reservations!$F$6:$F$155,"&gt;"&amp;$A106,Reservations!$K$6:$K$155,"Checked In")))</f>
        <v/>
      </c>
      <c r="E106" s="8">
        <f>IF($A106="","",SUM(B106:D106))</f>
        <v/>
      </c>
      <c r="F106" s="8">
        <f>IF($A106="","",$E$3)</f>
        <v/>
      </c>
      <c r="G106" s="8">
        <f>IF($A106="","",F106-E106)</f>
        <v/>
      </c>
      <c r="H106" s="19">
        <f>IF($A106="","",IF(G106&lt;0,"CHECK CAPACITY",IF(G106=0,"Full","Open")))</f>
        <v/>
      </c>
    </row>
    <row r="107">
      <c r="A107" s="27">
        <f>IF(ROW()-4&lt;=Assumptions!$B$5,Assumptions!$B$4+ROW()-5,"")</f>
        <v/>
      </c>
      <c r="B107" s="9">
        <f>IF(OR($A107="",B$4=""),"",SUM(SUMIFS(Reservations!$G$6:$G$155,Reservations!$D$6:$D$155,B$4,Reservations!$E$6:$E$155,"&lt;="&amp;$A107,Reservations!$F$6:$F$155,"&gt;"&amp;$A107,Reservations!$K$6:$K$155,"Confirmed"),SUMIFS(Reservations!$G$6:$G$155,Reservations!$D$6:$D$155,B$4,Reservations!$E$6:$E$155,"&lt;="&amp;$A107,Reservations!$F$6:$F$155,"&gt;"&amp;$A107,Reservations!$K$6:$K$155,"Hold"),SUMIFS(Reservations!$G$6:$G$155,Reservations!$D$6:$D$155,B$4,Reservations!$E$6:$E$155,"&lt;="&amp;$A107,Reservations!$F$6:$F$155,"&gt;"&amp;$A107,Reservations!$K$6:$K$155,"Checked In")))</f>
        <v/>
      </c>
      <c r="C107" s="9">
        <f>IF(OR($A107="",C$4=""),"",SUM(SUMIFS(Reservations!$G$6:$G$155,Reservations!$D$6:$D$155,C$4,Reservations!$E$6:$E$155,"&lt;="&amp;$A107,Reservations!$F$6:$F$155,"&gt;"&amp;$A107,Reservations!$K$6:$K$155,"Confirmed"),SUMIFS(Reservations!$G$6:$G$155,Reservations!$D$6:$D$155,C$4,Reservations!$E$6:$E$155,"&lt;="&amp;$A107,Reservations!$F$6:$F$155,"&gt;"&amp;$A107,Reservations!$K$6:$K$155,"Hold"),SUMIFS(Reservations!$G$6:$G$155,Reservations!$D$6:$D$155,C$4,Reservations!$E$6:$E$155,"&lt;="&amp;$A107,Reservations!$F$6:$F$155,"&gt;"&amp;$A107,Reservations!$K$6:$K$155,"Checked In")))</f>
        <v/>
      </c>
      <c r="D107" s="9">
        <f>IF(OR($A107="",D$4=""),"",SUM(SUMIFS(Reservations!$G$6:$G$155,Reservations!$D$6:$D$155,D$4,Reservations!$E$6:$E$155,"&lt;="&amp;$A107,Reservations!$F$6:$F$155,"&gt;"&amp;$A107,Reservations!$K$6:$K$155,"Confirmed"),SUMIFS(Reservations!$G$6:$G$155,Reservations!$D$6:$D$155,D$4,Reservations!$E$6:$E$155,"&lt;="&amp;$A107,Reservations!$F$6:$F$155,"&gt;"&amp;$A107,Reservations!$K$6:$K$155,"Hold"),SUMIFS(Reservations!$G$6:$G$155,Reservations!$D$6:$D$155,D$4,Reservations!$E$6:$E$155,"&lt;="&amp;$A107,Reservations!$F$6:$F$155,"&gt;"&amp;$A107,Reservations!$K$6:$K$155,"Checked In")))</f>
        <v/>
      </c>
      <c r="E107" s="9">
        <f>IF($A107="","",SUM(B107:D107))</f>
        <v/>
      </c>
      <c r="F107" s="9">
        <f>IF($A107="","",$E$3)</f>
        <v/>
      </c>
      <c r="G107" s="9">
        <f>IF($A107="","",F107-E107)</f>
        <v/>
      </c>
      <c r="H107" s="21">
        <f>IF($A107="","",IF(G107&lt;0,"CHECK CAPACITY",IF(G107=0,"Full","Open")))</f>
        <v/>
      </c>
    </row>
    <row r="108">
      <c r="A108" s="28">
        <f>IF(ROW()-4&lt;=Assumptions!$B$5,Assumptions!$B$4+ROW()-5,"")</f>
        <v/>
      </c>
      <c r="B108" s="8">
        <f>IF(OR($A108="",B$4=""),"",SUM(SUMIFS(Reservations!$G$6:$G$155,Reservations!$D$6:$D$155,B$4,Reservations!$E$6:$E$155,"&lt;="&amp;$A108,Reservations!$F$6:$F$155,"&gt;"&amp;$A108,Reservations!$K$6:$K$155,"Confirmed"),SUMIFS(Reservations!$G$6:$G$155,Reservations!$D$6:$D$155,B$4,Reservations!$E$6:$E$155,"&lt;="&amp;$A108,Reservations!$F$6:$F$155,"&gt;"&amp;$A108,Reservations!$K$6:$K$155,"Hold"),SUMIFS(Reservations!$G$6:$G$155,Reservations!$D$6:$D$155,B$4,Reservations!$E$6:$E$155,"&lt;="&amp;$A108,Reservations!$F$6:$F$155,"&gt;"&amp;$A108,Reservations!$K$6:$K$155,"Checked In")))</f>
        <v/>
      </c>
      <c r="C108" s="8">
        <f>IF(OR($A108="",C$4=""),"",SUM(SUMIFS(Reservations!$G$6:$G$155,Reservations!$D$6:$D$155,C$4,Reservations!$E$6:$E$155,"&lt;="&amp;$A108,Reservations!$F$6:$F$155,"&gt;"&amp;$A108,Reservations!$K$6:$K$155,"Confirmed"),SUMIFS(Reservations!$G$6:$G$155,Reservations!$D$6:$D$155,C$4,Reservations!$E$6:$E$155,"&lt;="&amp;$A108,Reservations!$F$6:$F$155,"&gt;"&amp;$A108,Reservations!$K$6:$K$155,"Hold"),SUMIFS(Reservations!$G$6:$G$155,Reservations!$D$6:$D$155,C$4,Reservations!$E$6:$E$155,"&lt;="&amp;$A108,Reservations!$F$6:$F$155,"&gt;"&amp;$A108,Reservations!$K$6:$K$155,"Checked In")))</f>
        <v/>
      </c>
      <c r="D108" s="8">
        <f>IF(OR($A108="",D$4=""),"",SUM(SUMIFS(Reservations!$G$6:$G$155,Reservations!$D$6:$D$155,D$4,Reservations!$E$6:$E$155,"&lt;="&amp;$A108,Reservations!$F$6:$F$155,"&gt;"&amp;$A108,Reservations!$K$6:$K$155,"Confirmed"),SUMIFS(Reservations!$G$6:$G$155,Reservations!$D$6:$D$155,D$4,Reservations!$E$6:$E$155,"&lt;="&amp;$A108,Reservations!$F$6:$F$155,"&gt;"&amp;$A108,Reservations!$K$6:$K$155,"Hold"),SUMIFS(Reservations!$G$6:$G$155,Reservations!$D$6:$D$155,D$4,Reservations!$E$6:$E$155,"&lt;="&amp;$A108,Reservations!$F$6:$F$155,"&gt;"&amp;$A108,Reservations!$K$6:$K$155,"Checked In")))</f>
        <v/>
      </c>
      <c r="E108" s="8">
        <f>IF($A108="","",SUM(B108:D108))</f>
        <v/>
      </c>
      <c r="F108" s="8">
        <f>IF($A108="","",$E$3)</f>
        <v/>
      </c>
      <c r="G108" s="8">
        <f>IF($A108="","",F108-E108)</f>
        <v/>
      </c>
      <c r="H108" s="19">
        <f>IF($A108="","",IF(G108&lt;0,"CHECK CAPACITY",IF(G108=0,"Full","Open")))</f>
        <v/>
      </c>
    </row>
    <row r="109">
      <c r="A109" s="27">
        <f>IF(ROW()-4&lt;=Assumptions!$B$5,Assumptions!$B$4+ROW()-5,"")</f>
        <v/>
      </c>
      <c r="B109" s="9">
        <f>IF(OR($A109="",B$4=""),"",SUM(SUMIFS(Reservations!$G$6:$G$155,Reservations!$D$6:$D$155,B$4,Reservations!$E$6:$E$155,"&lt;="&amp;$A109,Reservations!$F$6:$F$155,"&gt;"&amp;$A109,Reservations!$K$6:$K$155,"Confirmed"),SUMIFS(Reservations!$G$6:$G$155,Reservations!$D$6:$D$155,B$4,Reservations!$E$6:$E$155,"&lt;="&amp;$A109,Reservations!$F$6:$F$155,"&gt;"&amp;$A109,Reservations!$K$6:$K$155,"Hold"),SUMIFS(Reservations!$G$6:$G$155,Reservations!$D$6:$D$155,B$4,Reservations!$E$6:$E$155,"&lt;="&amp;$A109,Reservations!$F$6:$F$155,"&gt;"&amp;$A109,Reservations!$K$6:$K$155,"Checked In")))</f>
        <v/>
      </c>
      <c r="C109" s="9">
        <f>IF(OR($A109="",C$4=""),"",SUM(SUMIFS(Reservations!$G$6:$G$155,Reservations!$D$6:$D$155,C$4,Reservations!$E$6:$E$155,"&lt;="&amp;$A109,Reservations!$F$6:$F$155,"&gt;"&amp;$A109,Reservations!$K$6:$K$155,"Confirmed"),SUMIFS(Reservations!$G$6:$G$155,Reservations!$D$6:$D$155,C$4,Reservations!$E$6:$E$155,"&lt;="&amp;$A109,Reservations!$F$6:$F$155,"&gt;"&amp;$A109,Reservations!$K$6:$K$155,"Hold"),SUMIFS(Reservations!$G$6:$G$155,Reservations!$D$6:$D$155,C$4,Reservations!$E$6:$E$155,"&lt;="&amp;$A109,Reservations!$F$6:$F$155,"&gt;"&amp;$A109,Reservations!$K$6:$K$155,"Checked In")))</f>
        <v/>
      </c>
      <c r="D109" s="9">
        <f>IF(OR($A109="",D$4=""),"",SUM(SUMIFS(Reservations!$G$6:$G$155,Reservations!$D$6:$D$155,D$4,Reservations!$E$6:$E$155,"&lt;="&amp;$A109,Reservations!$F$6:$F$155,"&gt;"&amp;$A109,Reservations!$K$6:$K$155,"Confirmed"),SUMIFS(Reservations!$G$6:$G$155,Reservations!$D$6:$D$155,D$4,Reservations!$E$6:$E$155,"&lt;="&amp;$A109,Reservations!$F$6:$F$155,"&gt;"&amp;$A109,Reservations!$K$6:$K$155,"Hold"),SUMIFS(Reservations!$G$6:$G$155,Reservations!$D$6:$D$155,D$4,Reservations!$E$6:$E$155,"&lt;="&amp;$A109,Reservations!$F$6:$F$155,"&gt;"&amp;$A109,Reservations!$K$6:$K$155,"Checked In")))</f>
        <v/>
      </c>
      <c r="E109" s="9">
        <f>IF($A109="","",SUM(B109:D109))</f>
        <v/>
      </c>
      <c r="F109" s="9">
        <f>IF($A109="","",$E$3)</f>
        <v/>
      </c>
      <c r="G109" s="9">
        <f>IF($A109="","",F109-E109)</f>
        <v/>
      </c>
      <c r="H109" s="21">
        <f>IF($A109="","",IF(G109&lt;0,"CHECK CAPACITY",IF(G109=0,"Full","Open")))</f>
        <v/>
      </c>
    </row>
    <row r="110">
      <c r="A110" s="28">
        <f>IF(ROW()-4&lt;=Assumptions!$B$5,Assumptions!$B$4+ROW()-5,"")</f>
        <v/>
      </c>
      <c r="B110" s="8">
        <f>IF(OR($A110="",B$4=""),"",SUM(SUMIFS(Reservations!$G$6:$G$155,Reservations!$D$6:$D$155,B$4,Reservations!$E$6:$E$155,"&lt;="&amp;$A110,Reservations!$F$6:$F$155,"&gt;"&amp;$A110,Reservations!$K$6:$K$155,"Confirmed"),SUMIFS(Reservations!$G$6:$G$155,Reservations!$D$6:$D$155,B$4,Reservations!$E$6:$E$155,"&lt;="&amp;$A110,Reservations!$F$6:$F$155,"&gt;"&amp;$A110,Reservations!$K$6:$K$155,"Hold"),SUMIFS(Reservations!$G$6:$G$155,Reservations!$D$6:$D$155,B$4,Reservations!$E$6:$E$155,"&lt;="&amp;$A110,Reservations!$F$6:$F$155,"&gt;"&amp;$A110,Reservations!$K$6:$K$155,"Checked In")))</f>
        <v/>
      </c>
      <c r="C110" s="8">
        <f>IF(OR($A110="",C$4=""),"",SUM(SUMIFS(Reservations!$G$6:$G$155,Reservations!$D$6:$D$155,C$4,Reservations!$E$6:$E$155,"&lt;="&amp;$A110,Reservations!$F$6:$F$155,"&gt;"&amp;$A110,Reservations!$K$6:$K$155,"Confirmed"),SUMIFS(Reservations!$G$6:$G$155,Reservations!$D$6:$D$155,C$4,Reservations!$E$6:$E$155,"&lt;="&amp;$A110,Reservations!$F$6:$F$155,"&gt;"&amp;$A110,Reservations!$K$6:$K$155,"Hold"),SUMIFS(Reservations!$G$6:$G$155,Reservations!$D$6:$D$155,C$4,Reservations!$E$6:$E$155,"&lt;="&amp;$A110,Reservations!$F$6:$F$155,"&gt;"&amp;$A110,Reservations!$K$6:$K$155,"Checked In")))</f>
        <v/>
      </c>
      <c r="D110" s="8">
        <f>IF(OR($A110="",D$4=""),"",SUM(SUMIFS(Reservations!$G$6:$G$155,Reservations!$D$6:$D$155,D$4,Reservations!$E$6:$E$155,"&lt;="&amp;$A110,Reservations!$F$6:$F$155,"&gt;"&amp;$A110,Reservations!$K$6:$K$155,"Confirmed"),SUMIFS(Reservations!$G$6:$G$155,Reservations!$D$6:$D$155,D$4,Reservations!$E$6:$E$155,"&lt;="&amp;$A110,Reservations!$F$6:$F$155,"&gt;"&amp;$A110,Reservations!$K$6:$K$155,"Hold"),SUMIFS(Reservations!$G$6:$G$155,Reservations!$D$6:$D$155,D$4,Reservations!$E$6:$E$155,"&lt;="&amp;$A110,Reservations!$F$6:$F$155,"&gt;"&amp;$A110,Reservations!$K$6:$K$155,"Checked In")))</f>
        <v/>
      </c>
      <c r="E110" s="8">
        <f>IF($A110="","",SUM(B110:D110))</f>
        <v/>
      </c>
      <c r="F110" s="8">
        <f>IF($A110="","",$E$3)</f>
        <v/>
      </c>
      <c r="G110" s="8">
        <f>IF($A110="","",F110-E110)</f>
        <v/>
      </c>
      <c r="H110" s="19">
        <f>IF($A110="","",IF(G110&lt;0,"CHECK CAPACITY",IF(G110=0,"Full","Open")))</f>
        <v/>
      </c>
    </row>
    <row r="111">
      <c r="A111" s="27">
        <f>IF(ROW()-4&lt;=Assumptions!$B$5,Assumptions!$B$4+ROW()-5,"")</f>
        <v/>
      </c>
      <c r="B111" s="9">
        <f>IF(OR($A111="",B$4=""),"",SUM(SUMIFS(Reservations!$G$6:$G$155,Reservations!$D$6:$D$155,B$4,Reservations!$E$6:$E$155,"&lt;="&amp;$A111,Reservations!$F$6:$F$155,"&gt;"&amp;$A111,Reservations!$K$6:$K$155,"Confirmed"),SUMIFS(Reservations!$G$6:$G$155,Reservations!$D$6:$D$155,B$4,Reservations!$E$6:$E$155,"&lt;="&amp;$A111,Reservations!$F$6:$F$155,"&gt;"&amp;$A111,Reservations!$K$6:$K$155,"Hold"),SUMIFS(Reservations!$G$6:$G$155,Reservations!$D$6:$D$155,B$4,Reservations!$E$6:$E$155,"&lt;="&amp;$A111,Reservations!$F$6:$F$155,"&gt;"&amp;$A111,Reservations!$K$6:$K$155,"Checked In")))</f>
        <v/>
      </c>
      <c r="C111" s="9">
        <f>IF(OR($A111="",C$4=""),"",SUM(SUMIFS(Reservations!$G$6:$G$155,Reservations!$D$6:$D$155,C$4,Reservations!$E$6:$E$155,"&lt;="&amp;$A111,Reservations!$F$6:$F$155,"&gt;"&amp;$A111,Reservations!$K$6:$K$155,"Confirmed"),SUMIFS(Reservations!$G$6:$G$155,Reservations!$D$6:$D$155,C$4,Reservations!$E$6:$E$155,"&lt;="&amp;$A111,Reservations!$F$6:$F$155,"&gt;"&amp;$A111,Reservations!$K$6:$K$155,"Hold"),SUMIFS(Reservations!$G$6:$G$155,Reservations!$D$6:$D$155,C$4,Reservations!$E$6:$E$155,"&lt;="&amp;$A111,Reservations!$F$6:$F$155,"&gt;"&amp;$A111,Reservations!$K$6:$K$155,"Checked In")))</f>
        <v/>
      </c>
      <c r="D111" s="9">
        <f>IF(OR($A111="",D$4=""),"",SUM(SUMIFS(Reservations!$G$6:$G$155,Reservations!$D$6:$D$155,D$4,Reservations!$E$6:$E$155,"&lt;="&amp;$A111,Reservations!$F$6:$F$155,"&gt;"&amp;$A111,Reservations!$K$6:$K$155,"Confirmed"),SUMIFS(Reservations!$G$6:$G$155,Reservations!$D$6:$D$155,D$4,Reservations!$E$6:$E$155,"&lt;="&amp;$A111,Reservations!$F$6:$F$155,"&gt;"&amp;$A111,Reservations!$K$6:$K$155,"Hold"),SUMIFS(Reservations!$G$6:$G$155,Reservations!$D$6:$D$155,D$4,Reservations!$E$6:$E$155,"&lt;="&amp;$A111,Reservations!$F$6:$F$155,"&gt;"&amp;$A111,Reservations!$K$6:$K$155,"Checked In")))</f>
        <v/>
      </c>
      <c r="E111" s="9">
        <f>IF($A111="","",SUM(B111:D111))</f>
        <v/>
      </c>
      <c r="F111" s="9">
        <f>IF($A111="","",$E$3)</f>
        <v/>
      </c>
      <c r="G111" s="9">
        <f>IF($A111="","",F111-E111)</f>
        <v/>
      </c>
      <c r="H111" s="21">
        <f>IF($A111="","",IF(G111&lt;0,"CHECK CAPACITY",IF(G111=0,"Full","Open")))</f>
        <v/>
      </c>
    </row>
    <row r="112">
      <c r="A112" s="28">
        <f>IF(ROW()-4&lt;=Assumptions!$B$5,Assumptions!$B$4+ROW()-5,"")</f>
        <v/>
      </c>
      <c r="B112" s="8">
        <f>IF(OR($A112="",B$4=""),"",SUM(SUMIFS(Reservations!$G$6:$G$155,Reservations!$D$6:$D$155,B$4,Reservations!$E$6:$E$155,"&lt;="&amp;$A112,Reservations!$F$6:$F$155,"&gt;"&amp;$A112,Reservations!$K$6:$K$155,"Confirmed"),SUMIFS(Reservations!$G$6:$G$155,Reservations!$D$6:$D$155,B$4,Reservations!$E$6:$E$155,"&lt;="&amp;$A112,Reservations!$F$6:$F$155,"&gt;"&amp;$A112,Reservations!$K$6:$K$155,"Hold"),SUMIFS(Reservations!$G$6:$G$155,Reservations!$D$6:$D$155,B$4,Reservations!$E$6:$E$155,"&lt;="&amp;$A112,Reservations!$F$6:$F$155,"&gt;"&amp;$A112,Reservations!$K$6:$K$155,"Checked In")))</f>
        <v/>
      </c>
      <c r="C112" s="8">
        <f>IF(OR($A112="",C$4=""),"",SUM(SUMIFS(Reservations!$G$6:$G$155,Reservations!$D$6:$D$155,C$4,Reservations!$E$6:$E$155,"&lt;="&amp;$A112,Reservations!$F$6:$F$155,"&gt;"&amp;$A112,Reservations!$K$6:$K$155,"Confirmed"),SUMIFS(Reservations!$G$6:$G$155,Reservations!$D$6:$D$155,C$4,Reservations!$E$6:$E$155,"&lt;="&amp;$A112,Reservations!$F$6:$F$155,"&gt;"&amp;$A112,Reservations!$K$6:$K$155,"Hold"),SUMIFS(Reservations!$G$6:$G$155,Reservations!$D$6:$D$155,C$4,Reservations!$E$6:$E$155,"&lt;="&amp;$A112,Reservations!$F$6:$F$155,"&gt;"&amp;$A112,Reservations!$K$6:$K$155,"Checked In")))</f>
        <v/>
      </c>
      <c r="D112" s="8">
        <f>IF(OR($A112="",D$4=""),"",SUM(SUMIFS(Reservations!$G$6:$G$155,Reservations!$D$6:$D$155,D$4,Reservations!$E$6:$E$155,"&lt;="&amp;$A112,Reservations!$F$6:$F$155,"&gt;"&amp;$A112,Reservations!$K$6:$K$155,"Confirmed"),SUMIFS(Reservations!$G$6:$G$155,Reservations!$D$6:$D$155,D$4,Reservations!$E$6:$E$155,"&lt;="&amp;$A112,Reservations!$F$6:$F$155,"&gt;"&amp;$A112,Reservations!$K$6:$K$155,"Hold"),SUMIFS(Reservations!$G$6:$G$155,Reservations!$D$6:$D$155,D$4,Reservations!$E$6:$E$155,"&lt;="&amp;$A112,Reservations!$F$6:$F$155,"&gt;"&amp;$A112,Reservations!$K$6:$K$155,"Checked In")))</f>
        <v/>
      </c>
      <c r="E112" s="8">
        <f>IF($A112="","",SUM(B112:D112))</f>
        <v/>
      </c>
      <c r="F112" s="8">
        <f>IF($A112="","",$E$3)</f>
        <v/>
      </c>
      <c r="G112" s="8">
        <f>IF($A112="","",F112-E112)</f>
        <v/>
      </c>
      <c r="H112" s="19">
        <f>IF($A112="","",IF(G112&lt;0,"CHECK CAPACITY",IF(G112=0,"Full","Open")))</f>
        <v/>
      </c>
    </row>
    <row r="113">
      <c r="A113" s="27">
        <f>IF(ROW()-4&lt;=Assumptions!$B$5,Assumptions!$B$4+ROW()-5,"")</f>
        <v/>
      </c>
      <c r="B113" s="9">
        <f>IF(OR($A113="",B$4=""),"",SUM(SUMIFS(Reservations!$G$6:$G$155,Reservations!$D$6:$D$155,B$4,Reservations!$E$6:$E$155,"&lt;="&amp;$A113,Reservations!$F$6:$F$155,"&gt;"&amp;$A113,Reservations!$K$6:$K$155,"Confirmed"),SUMIFS(Reservations!$G$6:$G$155,Reservations!$D$6:$D$155,B$4,Reservations!$E$6:$E$155,"&lt;="&amp;$A113,Reservations!$F$6:$F$155,"&gt;"&amp;$A113,Reservations!$K$6:$K$155,"Hold"),SUMIFS(Reservations!$G$6:$G$155,Reservations!$D$6:$D$155,B$4,Reservations!$E$6:$E$155,"&lt;="&amp;$A113,Reservations!$F$6:$F$155,"&gt;"&amp;$A113,Reservations!$K$6:$K$155,"Checked In")))</f>
        <v/>
      </c>
      <c r="C113" s="9">
        <f>IF(OR($A113="",C$4=""),"",SUM(SUMIFS(Reservations!$G$6:$G$155,Reservations!$D$6:$D$155,C$4,Reservations!$E$6:$E$155,"&lt;="&amp;$A113,Reservations!$F$6:$F$155,"&gt;"&amp;$A113,Reservations!$K$6:$K$155,"Confirmed"),SUMIFS(Reservations!$G$6:$G$155,Reservations!$D$6:$D$155,C$4,Reservations!$E$6:$E$155,"&lt;="&amp;$A113,Reservations!$F$6:$F$155,"&gt;"&amp;$A113,Reservations!$K$6:$K$155,"Hold"),SUMIFS(Reservations!$G$6:$G$155,Reservations!$D$6:$D$155,C$4,Reservations!$E$6:$E$155,"&lt;="&amp;$A113,Reservations!$F$6:$F$155,"&gt;"&amp;$A113,Reservations!$K$6:$K$155,"Checked In")))</f>
        <v/>
      </c>
      <c r="D113" s="9">
        <f>IF(OR($A113="",D$4=""),"",SUM(SUMIFS(Reservations!$G$6:$G$155,Reservations!$D$6:$D$155,D$4,Reservations!$E$6:$E$155,"&lt;="&amp;$A113,Reservations!$F$6:$F$155,"&gt;"&amp;$A113,Reservations!$K$6:$K$155,"Confirmed"),SUMIFS(Reservations!$G$6:$G$155,Reservations!$D$6:$D$155,D$4,Reservations!$E$6:$E$155,"&lt;="&amp;$A113,Reservations!$F$6:$F$155,"&gt;"&amp;$A113,Reservations!$K$6:$K$155,"Hold"),SUMIFS(Reservations!$G$6:$G$155,Reservations!$D$6:$D$155,D$4,Reservations!$E$6:$E$155,"&lt;="&amp;$A113,Reservations!$F$6:$F$155,"&gt;"&amp;$A113,Reservations!$K$6:$K$155,"Checked In")))</f>
        <v/>
      </c>
      <c r="E113" s="9">
        <f>IF($A113="","",SUM(B113:D113))</f>
        <v/>
      </c>
      <c r="F113" s="9">
        <f>IF($A113="","",$E$3)</f>
        <v/>
      </c>
      <c r="G113" s="9">
        <f>IF($A113="","",F113-E113)</f>
        <v/>
      </c>
      <c r="H113" s="21">
        <f>IF($A113="","",IF(G113&lt;0,"CHECK CAPACITY",IF(G113=0,"Full","Open")))</f>
        <v/>
      </c>
    </row>
    <row r="114">
      <c r="A114" s="28">
        <f>IF(ROW()-4&lt;=Assumptions!$B$5,Assumptions!$B$4+ROW()-5,"")</f>
        <v/>
      </c>
      <c r="B114" s="8">
        <f>IF(OR($A114="",B$4=""),"",SUM(SUMIFS(Reservations!$G$6:$G$155,Reservations!$D$6:$D$155,B$4,Reservations!$E$6:$E$155,"&lt;="&amp;$A114,Reservations!$F$6:$F$155,"&gt;"&amp;$A114,Reservations!$K$6:$K$155,"Confirmed"),SUMIFS(Reservations!$G$6:$G$155,Reservations!$D$6:$D$155,B$4,Reservations!$E$6:$E$155,"&lt;="&amp;$A114,Reservations!$F$6:$F$155,"&gt;"&amp;$A114,Reservations!$K$6:$K$155,"Hold"),SUMIFS(Reservations!$G$6:$G$155,Reservations!$D$6:$D$155,B$4,Reservations!$E$6:$E$155,"&lt;="&amp;$A114,Reservations!$F$6:$F$155,"&gt;"&amp;$A114,Reservations!$K$6:$K$155,"Checked In")))</f>
        <v/>
      </c>
      <c r="C114" s="8">
        <f>IF(OR($A114="",C$4=""),"",SUM(SUMIFS(Reservations!$G$6:$G$155,Reservations!$D$6:$D$155,C$4,Reservations!$E$6:$E$155,"&lt;="&amp;$A114,Reservations!$F$6:$F$155,"&gt;"&amp;$A114,Reservations!$K$6:$K$155,"Confirmed"),SUMIFS(Reservations!$G$6:$G$155,Reservations!$D$6:$D$155,C$4,Reservations!$E$6:$E$155,"&lt;="&amp;$A114,Reservations!$F$6:$F$155,"&gt;"&amp;$A114,Reservations!$K$6:$K$155,"Hold"),SUMIFS(Reservations!$G$6:$G$155,Reservations!$D$6:$D$155,C$4,Reservations!$E$6:$E$155,"&lt;="&amp;$A114,Reservations!$F$6:$F$155,"&gt;"&amp;$A114,Reservations!$K$6:$K$155,"Checked In")))</f>
        <v/>
      </c>
      <c r="D114" s="8">
        <f>IF(OR($A114="",D$4=""),"",SUM(SUMIFS(Reservations!$G$6:$G$155,Reservations!$D$6:$D$155,D$4,Reservations!$E$6:$E$155,"&lt;="&amp;$A114,Reservations!$F$6:$F$155,"&gt;"&amp;$A114,Reservations!$K$6:$K$155,"Confirmed"),SUMIFS(Reservations!$G$6:$G$155,Reservations!$D$6:$D$155,D$4,Reservations!$E$6:$E$155,"&lt;="&amp;$A114,Reservations!$F$6:$F$155,"&gt;"&amp;$A114,Reservations!$K$6:$K$155,"Hold"),SUMIFS(Reservations!$G$6:$G$155,Reservations!$D$6:$D$155,D$4,Reservations!$E$6:$E$155,"&lt;="&amp;$A114,Reservations!$F$6:$F$155,"&gt;"&amp;$A114,Reservations!$K$6:$K$155,"Checked In")))</f>
        <v/>
      </c>
      <c r="E114" s="8">
        <f>IF($A114="","",SUM(B114:D114))</f>
        <v/>
      </c>
      <c r="F114" s="8">
        <f>IF($A114="","",$E$3)</f>
        <v/>
      </c>
      <c r="G114" s="8">
        <f>IF($A114="","",F114-E114)</f>
        <v/>
      </c>
      <c r="H114" s="19">
        <f>IF($A114="","",IF(G114&lt;0,"CHECK CAPACITY",IF(G114=0,"Full","Open")))</f>
        <v/>
      </c>
    </row>
    <row r="115">
      <c r="A115" s="27">
        <f>IF(ROW()-4&lt;=Assumptions!$B$5,Assumptions!$B$4+ROW()-5,"")</f>
        <v/>
      </c>
      <c r="B115" s="9">
        <f>IF(OR($A115="",B$4=""),"",SUM(SUMIFS(Reservations!$G$6:$G$155,Reservations!$D$6:$D$155,B$4,Reservations!$E$6:$E$155,"&lt;="&amp;$A115,Reservations!$F$6:$F$155,"&gt;"&amp;$A115,Reservations!$K$6:$K$155,"Confirmed"),SUMIFS(Reservations!$G$6:$G$155,Reservations!$D$6:$D$155,B$4,Reservations!$E$6:$E$155,"&lt;="&amp;$A115,Reservations!$F$6:$F$155,"&gt;"&amp;$A115,Reservations!$K$6:$K$155,"Hold"),SUMIFS(Reservations!$G$6:$G$155,Reservations!$D$6:$D$155,B$4,Reservations!$E$6:$E$155,"&lt;="&amp;$A115,Reservations!$F$6:$F$155,"&gt;"&amp;$A115,Reservations!$K$6:$K$155,"Checked In")))</f>
        <v/>
      </c>
      <c r="C115" s="9">
        <f>IF(OR($A115="",C$4=""),"",SUM(SUMIFS(Reservations!$G$6:$G$155,Reservations!$D$6:$D$155,C$4,Reservations!$E$6:$E$155,"&lt;="&amp;$A115,Reservations!$F$6:$F$155,"&gt;"&amp;$A115,Reservations!$K$6:$K$155,"Confirmed"),SUMIFS(Reservations!$G$6:$G$155,Reservations!$D$6:$D$155,C$4,Reservations!$E$6:$E$155,"&lt;="&amp;$A115,Reservations!$F$6:$F$155,"&gt;"&amp;$A115,Reservations!$K$6:$K$155,"Hold"),SUMIFS(Reservations!$G$6:$G$155,Reservations!$D$6:$D$155,C$4,Reservations!$E$6:$E$155,"&lt;="&amp;$A115,Reservations!$F$6:$F$155,"&gt;"&amp;$A115,Reservations!$K$6:$K$155,"Checked In")))</f>
        <v/>
      </c>
      <c r="D115" s="9">
        <f>IF(OR($A115="",D$4=""),"",SUM(SUMIFS(Reservations!$G$6:$G$155,Reservations!$D$6:$D$155,D$4,Reservations!$E$6:$E$155,"&lt;="&amp;$A115,Reservations!$F$6:$F$155,"&gt;"&amp;$A115,Reservations!$K$6:$K$155,"Confirmed"),SUMIFS(Reservations!$G$6:$G$155,Reservations!$D$6:$D$155,D$4,Reservations!$E$6:$E$155,"&lt;="&amp;$A115,Reservations!$F$6:$F$155,"&gt;"&amp;$A115,Reservations!$K$6:$K$155,"Hold"),SUMIFS(Reservations!$G$6:$G$155,Reservations!$D$6:$D$155,D$4,Reservations!$E$6:$E$155,"&lt;="&amp;$A115,Reservations!$F$6:$F$155,"&gt;"&amp;$A115,Reservations!$K$6:$K$155,"Checked In")))</f>
        <v/>
      </c>
      <c r="E115" s="9">
        <f>IF($A115="","",SUM(B115:D115))</f>
        <v/>
      </c>
      <c r="F115" s="9">
        <f>IF($A115="","",$E$3)</f>
        <v/>
      </c>
      <c r="G115" s="9">
        <f>IF($A115="","",F115-E115)</f>
        <v/>
      </c>
      <c r="H115" s="21">
        <f>IF($A115="","",IF(G115&lt;0,"CHECK CAPACITY",IF(G115=0,"Full","Open")))</f>
        <v/>
      </c>
    </row>
    <row r="116">
      <c r="A116" s="28">
        <f>IF(ROW()-4&lt;=Assumptions!$B$5,Assumptions!$B$4+ROW()-5,"")</f>
        <v/>
      </c>
      <c r="B116" s="8">
        <f>IF(OR($A116="",B$4=""),"",SUM(SUMIFS(Reservations!$G$6:$G$155,Reservations!$D$6:$D$155,B$4,Reservations!$E$6:$E$155,"&lt;="&amp;$A116,Reservations!$F$6:$F$155,"&gt;"&amp;$A116,Reservations!$K$6:$K$155,"Confirmed"),SUMIFS(Reservations!$G$6:$G$155,Reservations!$D$6:$D$155,B$4,Reservations!$E$6:$E$155,"&lt;="&amp;$A116,Reservations!$F$6:$F$155,"&gt;"&amp;$A116,Reservations!$K$6:$K$155,"Hold"),SUMIFS(Reservations!$G$6:$G$155,Reservations!$D$6:$D$155,B$4,Reservations!$E$6:$E$155,"&lt;="&amp;$A116,Reservations!$F$6:$F$155,"&gt;"&amp;$A116,Reservations!$K$6:$K$155,"Checked In")))</f>
        <v/>
      </c>
      <c r="C116" s="8">
        <f>IF(OR($A116="",C$4=""),"",SUM(SUMIFS(Reservations!$G$6:$G$155,Reservations!$D$6:$D$155,C$4,Reservations!$E$6:$E$155,"&lt;="&amp;$A116,Reservations!$F$6:$F$155,"&gt;"&amp;$A116,Reservations!$K$6:$K$155,"Confirmed"),SUMIFS(Reservations!$G$6:$G$155,Reservations!$D$6:$D$155,C$4,Reservations!$E$6:$E$155,"&lt;="&amp;$A116,Reservations!$F$6:$F$155,"&gt;"&amp;$A116,Reservations!$K$6:$K$155,"Hold"),SUMIFS(Reservations!$G$6:$G$155,Reservations!$D$6:$D$155,C$4,Reservations!$E$6:$E$155,"&lt;="&amp;$A116,Reservations!$F$6:$F$155,"&gt;"&amp;$A116,Reservations!$K$6:$K$155,"Checked In")))</f>
        <v/>
      </c>
      <c r="D116" s="8">
        <f>IF(OR($A116="",D$4=""),"",SUM(SUMIFS(Reservations!$G$6:$G$155,Reservations!$D$6:$D$155,D$4,Reservations!$E$6:$E$155,"&lt;="&amp;$A116,Reservations!$F$6:$F$155,"&gt;"&amp;$A116,Reservations!$K$6:$K$155,"Confirmed"),SUMIFS(Reservations!$G$6:$G$155,Reservations!$D$6:$D$155,D$4,Reservations!$E$6:$E$155,"&lt;="&amp;$A116,Reservations!$F$6:$F$155,"&gt;"&amp;$A116,Reservations!$K$6:$K$155,"Hold"),SUMIFS(Reservations!$G$6:$G$155,Reservations!$D$6:$D$155,D$4,Reservations!$E$6:$E$155,"&lt;="&amp;$A116,Reservations!$F$6:$F$155,"&gt;"&amp;$A116,Reservations!$K$6:$K$155,"Checked In")))</f>
        <v/>
      </c>
      <c r="E116" s="8">
        <f>IF($A116="","",SUM(B116:D116))</f>
        <v/>
      </c>
      <c r="F116" s="8">
        <f>IF($A116="","",$E$3)</f>
        <v/>
      </c>
      <c r="G116" s="8">
        <f>IF($A116="","",F116-E116)</f>
        <v/>
      </c>
      <c r="H116" s="19">
        <f>IF($A116="","",IF(G116&lt;0,"CHECK CAPACITY",IF(G116=0,"Full","Open")))</f>
        <v/>
      </c>
    </row>
    <row r="117">
      <c r="A117" s="27">
        <f>IF(ROW()-4&lt;=Assumptions!$B$5,Assumptions!$B$4+ROW()-5,"")</f>
        <v/>
      </c>
      <c r="B117" s="9">
        <f>IF(OR($A117="",B$4=""),"",SUM(SUMIFS(Reservations!$G$6:$G$155,Reservations!$D$6:$D$155,B$4,Reservations!$E$6:$E$155,"&lt;="&amp;$A117,Reservations!$F$6:$F$155,"&gt;"&amp;$A117,Reservations!$K$6:$K$155,"Confirmed"),SUMIFS(Reservations!$G$6:$G$155,Reservations!$D$6:$D$155,B$4,Reservations!$E$6:$E$155,"&lt;="&amp;$A117,Reservations!$F$6:$F$155,"&gt;"&amp;$A117,Reservations!$K$6:$K$155,"Hold"),SUMIFS(Reservations!$G$6:$G$155,Reservations!$D$6:$D$155,B$4,Reservations!$E$6:$E$155,"&lt;="&amp;$A117,Reservations!$F$6:$F$155,"&gt;"&amp;$A117,Reservations!$K$6:$K$155,"Checked In")))</f>
        <v/>
      </c>
      <c r="C117" s="9">
        <f>IF(OR($A117="",C$4=""),"",SUM(SUMIFS(Reservations!$G$6:$G$155,Reservations!$D$6:$D$155,C$4,Reservations!$E$6:$E$155,"&lt;="&amp;$A117,Reservations!$F$6:$F$155,"&gt;"&amp;$A117,Reservations!$K$6:$K$155,"Confirmed"),SUMIFS(Reservations!$G$6:$G$155,Reservations!$D$6:$D$155,C$4,Reservations!$E$6:$E$155,"&lt;="&amp;$A117,Reservations!$F$6:$F$155,"&gt;"&amp;$A117,Reservations!$K$6:$K$155,"Hold"),SUMIFS(Reservations!$G$6:$G$155,Reservations!$D$6:$D$155,C$4,Reservations!$E$6:$E$155,"&lt;="&amp;$A117,Reservations!$F$6:$F$155,"&gt;"&amp;$A117,Reservations!$K$6:$K$155,"Checked In")))</f>
        <v/>
      </c>
      <c r="D117" s="9">
        <f>IF(OR($A117="",D$4=""),"",SUM(SUMIFS(Reservations!$G$6:$G$155,Reservations!$D$6:$D$155,D$4,Reservations!$E$6:$E$155,"&lt;="&amp;$A117,Reservations!$F$6:$F$155,"&gt;"&amp;$A117,Reservations!$K$6:$K$155,"Confirmed"),SUMIFS(Reservations!$G$6:$G$155,Reservations!$D$6:$D$155,D$4,Reservations!$E$6:$E$155,"&lt;="&amp;$A117,Reservations!$F$6:$F$155,"&gt;"&amp;$A117,Reservations!$K$6:$K$155,"Hold"),SUMIFS(Reservations!$G$6:$G$155,Reservations!$D$6:$D$155,D$4,Reservations!$E$6:$E$155,"&lt;="&amp;$A117,Reservations!$F$6:$F$155,"&gt;"&amp;$A117,Reservations!$K$6:$K$155,"Checked In")))</f>
        <v/>
      </c>
      <c r="E117" s="9">
        <f>IF($A117="","",SUM(B117:D117))</f>
        <v/>
      </c>
      <c r="F117" s="9">
        <f>IF($A117="","",$E$3)</f>
        <v/>
      </c>
      <c r="G117" s="9">
        <f>IF($A117="","",F117-E117)</f>
        <v/>
      </c>
      <c r="H117" s="21">
        <f>IF($A117="","",IF(G117&lt;0,"CHECK CAPACITY",IF(G117=0,"Full","Open")))</f>
        <v/>
      </c>
    </row>
    <row r="118">
      <c r="A118" s="28">
        <f>IF(ROW()-4&lt;=Assumptions!$B$5,Assumptions!$B$4+ROW()-5,"")</f>
        <v/>
      </c>
      <c r="B118" s="8">
        <f>IF(OR($A118="",B$4=""),"",SUM(SUMIFS(Reservations!$G$6:$G$155,Reservations!$D$6:$D$155,B$4,Reservations!$E$6:$E$155,"&lt;="&amp;$A118,Reservations!$F$6:$F$155,"&gt;"&amp;$A118,Reservations!$K$6:$K$155,"Confirmed"),SUMIFS(Reservations!$G$6:$G$155,Reservations!$D$6:$D$155,B$4,Reservations!$E$6:$E$155,"&lt;="&amp;$A118,Reservations!$F$6:$F$155,"&gt;"&amp;$A118,Reservations!$K$6:$K$155,"Hold"),SUMIFS(Reservations!$G$6:$G$155,Reservations!$D$6:$D$155,B$4,Reservations!$E$6:$E$155,"&lt;="&amp;$A118,Reservations!$F$6:$F$155,"&gt;"&amp;$A118,Reservations!$K$6:$K$155,"Checked In")))</f>
        <v/>
      </c>
      <c r="C118" s="8">
        <f>IF(OR($A118="",C$4=""),"",SUM(SUMIFS(Reservations!$G$6:$G$155,Reservations!$D$6:$D$155,C$4,Reservations!$E$6:$E$155,"&lt;="&amp;$A118,Reservations!$F$6:$F$155,"&gt;"&amp;$A118,Reservations!$K$6:$K$155,"Confirmed"),SUMIFS(Reservations!$G$6:$G$155,Reservations!$D$6:$D$155,C$4,Reservations!$E$6:$E$155,"&lt;="&amp;$A118,Reservations!$F$6:$F$155,"&gt;"&amp;$A118,Reservations!$K$6:$K$155,"Hold"),SUMIFS(Reservations!$G$6:$G$155,Reservations!$D$6:$D$155,C$4,Reservations!$E$6:$E$155,"&lt;="&amp;$A118,Reservations!$F$6:$F$155,"&gt;"&amp;$A118,Reservations!$K$6:$K$155,"Checked In")))</f>
        <v/>
      </c>
      <c r="D118" s="8">
        <f>IF(OR($A118="",D$4=""),"",SUM(SUMIFS(Reservations!$G$6:$G$155,Reservations!$D$6:$D$155,D$4,Reservations!$E$6:$E$155,"&lt;="&amp;$A118,Reservations!$F$6:$F$155,"&gt;"&amp;$A118,Reservations!$K$6:$K$155,"Confirmed"),SUMIFS(Reservations!$G$6:$G$155,Reservations!$D$6:$D$155,D$4,Reservations!$E$6:$E$155,"&lt;="&amp;$A118,Reservations!$F$6:$F$155,"&gt;"&amp;$A118,Reservations!$K$6:$K$155,"Hold"),SUMIFS(Reservations!$G$6:$G$155,Reservations!$D$6:$D$155,D$4,Reservations!$E$6:$E$155,"&lt;="&amp;$A118,Reservations!$F$6:$F$155,"&gt;"&amp;$A118,Reservations!$K$6:$K$155,"Checked In")))</f>
        <v/>
      </c>
      <c r="E118" s="8">
        <f>IF($A118="","",SUM(B118:D118))</f>
        <v/>
      </c>
      <c r="F118" s="8">
        <f>IF($A118="","",$E$3)</f>
        <v/>
      </c>
      <c r="G118" s="8">
        <f>IF($A118="","",F118-E118)</f>
        <v/>
      </c>
      <c r="H118" s="19">
        <f>IF($A118="","",IF(G118&lt;0,"CHECK CAPACITY",IF(G118=0,"Full","Open")))</f>
        <v/>
      </c>
    </row>
    <row r="119">
      <c r="A119" s="27">
        <f>IF(ROW()-4&lt;=Assumptions!$B$5,Assumptions!$B$4+ROW()-5,"")</f>
        <v/>
      </c>
      <c r="B119" s="9">
        <f>IF(OR($A119="",B$4=""),"",SUM(SUMIFS(Reservations!$G$6:$G$155,Reservations!$D$6:$D$155,B$4,Reservations!$E$6:$E$155,"&lt;="&amp;$A119,Reservations!$F$6:$F$155,"&gt;"&amp;$A119,Reservations!$K$6:$K$155,"Confirmed"),SUMIFS(Reservations!$G$6:$G$155,Reservations!$D$6:$D$155,B$4,Reservations!$E$6:$E$155,"&lt;="&amp;$A119,Reservations!$F$6:$F$155,"&gt;"&amp;$A119,Reservations!$K$6:$K$155,"Hold"),SUMIFS(Reservations!$G$6:$G$155,Reservations!$D$6:$D$155,B$4,Reservations!$E$6:$E$155,"&lt;="&amp;$A119,Reservations!$F$6:$F$155,"&gt;"&amp;$A119,Reservations!$K$6:$K$155,"Checked In")))</f>
        <v/>
      </c>
      <c r="C119" s="9">
        <f>IF(OR($A119="",C$4=""),"",SUM(SUMIFS(Reservations!$G$6:$G$155,Reservations!$D$6:$D$155,C$4,Reservations!$E$6:$E$155,"&lt;="&amp;$A119,Reservations!$F$6:$F$155,"&gt;"&amp;$A119,Reservations!$K$6:$K$155,"Confirmed"),SUMIFS(Reservations!$G$6:$G$155,Reservations!$D$6:$D$155,C$4,Reservations!$E$6:$E$155,"&lt;="&amp;$A119,Reservations!$F$6:$F$155,"&gt;"&amp;$A119,Reservations!$K$6:$K$155,"Hold"),SUMIFS(Reservations!$G$6:$G$155,Reservations!$D$6:$D$155,C$4,Reservations!$E$6:$E$155,"&lt;="&amp;$A119,Reservations!$F$6:$F$155,"&gt;"&amp;$A119,Reservations!$K$6:$K$155,"Checked In")))</f>
        <v/>
      </c>
      <c r="D119" s="9">
        <f>IF(OR($A119="",D$4=""),"",SUM(SUMIFS(Reservations!$G$6:$G$155,Reservations!$D$6:$D$155,D$4,Reservations!$E$6:$E$155,"&lt;="&amp;$A119,Reservations!$F$6:$F$155,"&gt;"&amp;$A119,Reservations!$K$6:$K$155,"Confirmed"),SUMIFS(Reservations!$G$6:$G$155,Reservations!$D$6:$D$155,D$4,Reservations!$E$6:$E$155,"&lt;="&amp;$A119,Reservations!$F$6:$F$155,"&gt;"&amp;$A119,Reservations!$K$6:$K$155,"Hold"),SUMIFS(Reservations!$G$6:$G$155,Reservations!$D$6:$D$155,D$4,Reservations!$E$6:$E$155,"&lt;="&amp;$A119,Reservations!$F$6:$F$155,"&gt;"&amp;$A119,Reservations!$K$6:$K$155,"Checked In")))</f>
        <v/>
      </c>
      <c r="E119" s="9">
        <f>IF($A119="","",SUM(B119:D119))</f>
        <v/>
      </c>
      <c r="F119" s="9">
        <f>IF($A119="","",$E$3)</f>
        <v/>
      </c>
      <c r="G119" s="9">
        <f>IF($A119="","",F119-E119)</f>
        <v/>
      </c>
      <c r="H119" s="21">
        <f>IF($A119="","",IF(G119&lt;0,"CHECK CAPACITY",IF(G119=0,"Full","Open")))</f>
        <v/>
      </c>
    </row>
    <row r="120">
      <c r="A120" s="28">
        <f>IF(ROW()-4&lt;=Assumptions!$B$5,Assumptions!$B$4+ROW()-5,"")</f>
        <v/>
      </c>
      <c r="B120" s="8">
        <f>IF(OR($A120="",B$4=""),"",SUM(SUMIFS(Reservations!$G$6:$G$155,Reservations!$D$6:$D$155,B$4,Reservations!$E$6:$E$155,"&lt;="&amp;$A120,Reservations!$F$6:$F$155,"&gt;"&amp;$A120,Reservations!$K$6:$K$155,"Confirmed"),SUMIFS(Reservations!$G$6:$G$155,Reservations!$D$6:$D$155,B$4,Reservations!$E$6:$E$155,"&lt;="&amp;$A120,Reservations!$F$6:$F$155,"&gt;"&amp;$A120,Reservations!$K$6:$K$155,"Hold"),SUMIFS(Reservations!$G$6:$G$155,Reservations!$D$6:$D$155,B$4,Reservations!$E$6:$E$155,"&lt;="&amp;$A120,Reservations!$F$6:$F$155,"&gt;"&amp;$A120,Reservations!$K$6:$K$155,"Checked In")))</f>
        <v/>
      </c>
      <c r="C120" s="8">
        <f>IF(OR($A120="",C$4=""),"",SUM(SUMIFS(Reservations!$G$6:$G$155,Reservations!$D$6:$D$155,C$4,Reservations!$E$6:$E$155,"&lt;="&amp;$A120,Reservations!$F$6:$F$155,"&gt;"&amp;$A120,Reservations!$K$6:$K$155,"Confirmed"),SUMIFS(Reservations!$G$6:$G$155,Reservations!$D$6:$D$155,C$4,Reservations!$E$6:$E$155,"&lt;="&amp;$A120,Reservations!$F$6:$F$155,"&gt;"&amp;$A120,Reservations!$K$6:$K$155,"Hold"),SUMIFS(Reservations!$G$6:$G$155,Reservations!$D$6:$D$155,C$4,Reservations!$E$6:$E$155,"&lt;="&amp;$A120,Reservations!$F$6:$F$155,"&gt;"&amp;$A120,Reservations!$K$6:$K$155,"Checked In")))</f>
        <v/>
      </c>
      <c r="D120" s="8">
        <f>IF(OR($A120="",D$4=""),"",SUM(SUMIFS(Reservations!$G$6:$G$155,Reservations!$D$6:$D$155,D$4,Reservations!$E$6:$E$155,"&lt;="&amp;$A120,Reservations!$F$6:$F$155,"&gt;"&amp;$A120,Reservations!$K$6:$K$155,"Confirmed"),SUMIFS(Reservations!$G$6:$G$155,Reservations!$D$6:$D$155,D$4,Reservations!$E$6:$E$155,"&lt;="&amp;$A120,Reservations!$F$6:$F$155,"&gt;"&amp;$A120,Reservations!$K$6:$K$155,"Hold"),SUMIFS(Reservations!$G$6:$G$155,Reservations!$D$6:$D$155,D$4,Reservations!$E$6:$E$155,"&lt;="&amp;$A120,Reservations!$F$6:$F$155,"&gt;"&amp;$A120,Reservations!$K$6:$K$155,"Checked In")))</f>
        <v/>
      </c>
      <c r="E120" s="8">
        <f>IF($A120="","",SUM(B120:D120))</f>
        <v/>
      </c>
      <c r="F120" s="8">
        <f>IF($A120="","",$E$3)</f>
        <v/>
      </c>
      <c r="G120" s="8">
        <f>IF($A120="","",F120-E120)</f>
        <v/>
      </c>
      <c r="H120" s="19">
        <f>IF($A120="","",IF(G120&lt;0,"CHECK CAPACITY",IF(G120=0,"Full","Open")))</f>
        <v/>
      </c>
    </row>
    <row r="121">
      <c r="A121" s="27">
        <f>IF(ROW()-4&lt;=Assumptions!$B$5,Assumptions!$B$4+ROW()-5,"")</f>
        <v/>
      </c>
      <c r="B121" s="9">
        <f>IF(OR($A121="",B$4=""),"",SUM(SUMIFS(Reservations!$G$6:$G$155,Reservations!$D$6:$D$155,B$4,Reservations!$E$6:$E$155,"&lt;="&amp;$A121,Reservations!$F$6:$F$155,"&gt;"&amp;$A121,Reservations!$K$6:$K$155,"Confirmed"),SUMIFS(Reservations!$G$6:$G$155,Reservations!$D$6:$D$155,B$4,Reservations!$E$6:$E$155,"&lt;="&amp;$A121,Reservations!$F$6:$F$155,"&gt;"&amp;$A121,Reservations!$K$6:$K$155,"Hold"),SUMIFS(Reservations!$G$6:$G$155,Reservations!$D$6:$D$155,B$4,Reservations!$E$6:$E$155,"&lt;="&amp;$A121,Reservations!$F$6:$F$155,"&gt;"&amp;$A121,Reservations!$K$6:$K$155,"Checked In")))</f>
        <v/>
      </c>
      <c r="C121" s="9">
        <f>IF(OR($A121="",C$4=""),"",SUM(SUMIFS(Reservations!$G$6:$G$155,Reservations!$D$6:$D$155,C$4,Reservations!$E$6:$E$155,"&lt;="&amp;$A121,Reservations!$F$6:$F$155,"&gt;"&amp;$A121,Reservations!$K$6:$K$155,"Confirmed"),SUMIFS(Reservations!$G$6:$G$155,Reservations!$D$6:$D$155,C$4,Reservations!$E$6:$E$155,"&lt;="&amp;$A121,Reservations!$F$6:$F$155,"&gt;"&amp;$A121,Reservations!$K$6:$K$155,"Hold"),SUMIFS(Reservations!$G$6:$G$155,Reservations!$D$6:$D$155,C$4,Reservations!$E$6:$E$155,"&lt;="&amp;$A121,Reservations!$F$6:$F$155,"&gt;"&amp;$A121,Reservations!$K$6:$K$155,"Checked In")))</f>
        <v/>
      </c>
      <c r="D121" s="9">
        <f>IF(OR($A121="",D$4=""),"",SUM(SUMIFS(Reservations!$G$6:$G$155,Reservations!$D$6:$D$155,D$4,Reservations!$E$6:$E$155,"&lt;="&amp;$A121,Reservations!$F$6:$F$155,"&gt;"&amp;$A121,Reservations!$K$6:$K$155,"Confirmed"),SUMIFS(Reservations!$G$6:$G$155,Reservations!$D$6:$D$155,D$4,Reservations!$E$6:$E$155,"&lt;="&amp;$A121,Reservations!$F$6:$F$155,"&gt;"&amp;$A121,Reservations!$K$6:$K$155,"Hold"),SUMIFS(Reservations!$G$6:$G$155,Reservations!$D$6:$D$155,D$4,Reservations!$E$6:$E$155,"&lt;="&amp;$A121,Reservations!$F$6:$F$155,"&gt;"&amp;$A121,Reservations!$K$6:$K$155,"Checked In")))</f>
        <v/>
      </c>
      <c r="E121" s="9">
        <f>IF($A121="","",SUM(B121:D121))</f>
        <v/>
      </c>
      <c r="F121" s="9">
        <f>IF($A121="","",$E$3)</f>
        <v/>
      </c>
      <c r="G121" s="9">
        <f>IF($A121="","",F121-E121)</f>
        <v/>
      </c>
      <c r="H121" s="21">
        <f>IF($A121="","",IF(G121&lt;0,"CHECK CAPACITY",IF(G121=0,"Full","Open")))</f>
        <v/>
      </c>
    </row>
    <row r="122">
      <c r="A122" s="28">
        <f>IF(ROW()-4&lt;=Assumptions!$B$5,Assumptions!$B$4+ROW()-5,"")</f>
        <v/>
      </c>
      <c r="B122" s="8">
        <f>IF(OR($A122="",B$4=""),"",SUM(SUMIFS(Reservations!$G$6:$G$155,Reservations!$D$6:$D$155,B$4,Reservations!$E$6:$E$155,"&lt;="&amp;$A122,Reservations!$F$6:$F$155,"&gt;"&amp;$A122,Reservations!$K$6:$K$155,"Confirmed"),SUMIFS(Reservations!$G$6:$G$155,Reservations!$D$6:$D$155,B$4,Reservations!$E$6:$E$155,"&lt;="&amp;$A122,Reservations!$F$6:$F$155,"&gt;"&amp;$A122,Reservations!$K$6:$K$155,"Hold"),SUMIFS(Reservations!$G$6:$G$155,Reservations!$D$6:$D$155,B$4,Reservations!$E$6:$E$155,"&lt;="&amp;$A122,Reservations!$F$6:$F$155,"&gt;"&amp;$A122,Reservations!$K$6:$K$155,"Checked In")))</f>
        <v/>
      </c>
      <c r="C122" s="8">
        <f>IF(OR($A122="",C$4=""),"",SUM(SUMIFS(Reservations!$G$6:$G$155,Reservations!$D$6:$D$155,C$4,Reservations!$E$6:$E$155,"&lt;="&amp;$A122,Reservations!$F$6:$F$155,"&gt;"&amp;$A122,Reservations!$K$6:$K$155,"Confirmed"),SUMIFS(Reservations!$G$6:$G$155,Reservations!$D$6:$D$155,C$4,Reservations!$E$6:$E$155,"&lt;="&amp;$A122,Reservations!$F$6:$F$155,"&gt;"&amp;$A122,Reservations!$K$6:$K$155,"Hold"),SUMIFS(Reservations!$G$6:$G$155,Reservations!$D$6:$D$155,C$4,Reservations!$E$6:$E$155,"&lt;="&amp;$A122,Reservations!$F$6:$F$155,"&gt;"&amp;$A122,Reservations!$K$6:$K$155,"Checked In")))</f>
        <v/>
      </c>
      <c r="D122" s="8">
        <f>IF(OR($A122="",D$4=""),"",SUM(SUMIFS(Reservations!$G$6:$G$155,Reservations!$D$6:$D$155,D$4,Reservations!$E$6:$E$155,"&lt;="&amp;$A122,Reservations!$F$6:$F$155,"&gt;"&amp;$A122,Reservations!$K$6:$K$155,"Confirmed"),SUMIFS(Reservations!$G$6:$G$155,Reservations!$D$6:$D$155,D$4,Reservations!$E$6:$E$155,"&lt;="&amp;$A122,Reservations!$F$6:$F$155,"&gt;"&amp;$A122,Reservations!$K$6:$K$155,"Hold"),SUMIFS(Reservations!$G$6:$G$155,Reservations!$D$6:$D$155,D$4,Reservations!$E$6:$E$155,"&lt;="&amp;$A122,Reservations!$F$6:$F$155,"&gt;"&amp;$A122,Reservations!$K$6:$K$155,"Checked In")))</f>
        <v/>
      </c>
      <c r="E122" s="8">
        <f>IF($A122="","",SUM(B122:D122))</f>
        <v/>
      </c>
      <c r="F122" s="8">
        <f>IF($A122="","",$E$3)</f>
        <v/>
      </c>
      <c r="G122" s="8">
        <f>IF($A122="","",F122-E122)</f>
        <v/>
      </c>
      <c r="H122" s="19">
        <f>IF($A122="","",IF(G122&lt;0,"CHECK CAPACITY",IF(G122=0,"Full","Open")))</f>
        <v/>
      </c>
    </row>
    <row r="123">
      <c r="A123" s="27">
        <f>IF(ROW()-4&lt;=Assumptions!$B$5,Assumptions!$B$4+ROW()-5,"")</f>
        <v/>
      </c>
      <c r="B123" s="9">
        <f>IF(OR($A123="",B$4=""),"",SUM(SUMIFS(Reservations!$G$6:$G$155,Reservations!$D$6:$D$155,B$4,Reservations!$E$6:$E$155,"&lt;="&amp;$A123,Reservations!$F$6:$F$155,"&gt;"&amp;$A123,Reservations!$K$6:$K$155,"Confirmed"),SUMIFS(Reservations!$G$6:$G$155,Reservations!$D$6:$D$155,B$4,Reservations!$E$6:$E$155,"&lt;="&amp;$A123,Reservations!$F$6:$F$155,"&gt;"&amp;$A123,Reservations!$K$6:$K$155,"Hold"),SUMIFS(Reservations!$G$6:$G$155,Reservations!$D$6:$D$155,B$4,Reservations!$E$6:$E$155,"&lt;="&amp;$A123,Reservations!$F$6:$F$155,"&gt;"&amp;$A123,Reservations!$K$6:$K$155,"Checked In")))</f>
        <v/>
      </c>
      <c r="C123" s="9">
        <f>IF(OR($A123="",C$4=""),"",SUM(SUMIFS(Reservations!$G$6:$G$155,Reservations!$D$6:$D$155,C$4,Reservations!$E$6:$E$155,"&lt;="&amp;$A123,Reservations!$F$6:$F$155,"&gt;"&amp;$A123,Reservations!$K$6:$K$155,"Confirmed"),SUMIFS(Reservations!$G$6:$G$155,Reservations!$D$6:$D$155,C$4,Reservations!$E$6:$E$155,"&lt;="&amp;$A123,Reservations!$F$6:$F$155,"&gt;"&amp;$A123,Reservations!$K$6:$K$155,"Hold"),SUMIFS(Reservations!$G$6:$G$155,Reservations!$D$6:$D$155,C$4,Reservations!$E$6:$E$155,"&lt;="&amp;$A123,Reservations!$F$6:$F$155,"&gt;"&amp;$A123,Reservations!$K$6:$K$155,"Checked In")))</f>
        <v/>
      </c>
      <c r="D123" s="9">
        <f>IF(OR($A123="",D$4=""),"",SUM(SUMIFS(Reservations!$G$6:$G$155,Reservations!$D$6:$D$155,D$4,Reservations!$E$6:$E$155,"&lt;="&amp;$A123,Reservations!$F$6:$F$155,"&gt;"&amp;$A123,Reservations!$K$6:$K$155,"Confirmed"),SUMIFS(Reservations!$G$6:$G$155,Reservations!$D$6:$D$155,D$4,Reservations!$E$6:$E$155,"&lt;="&amp;$A123,Reservations!$F$6:$F$155,"&gt;"&amp;$A123,Reservations!$K$6:$K$155,"Hold"),SUMIFS(Reservations!$G$6:$G$155,Reservations!$D$6:$D$155,D$4,Reservations!$E$6:$E$155,"&lt;="&amp;$A123,Reservations!$F$6:$F$155,"&gt;"&amp;$A123,Reservations!$K$6:$K$155,"Checked In")))</f>
        <v/>
      </c>
      <c r="E123" s="9">
        <f>IF($A123="","",SUM(B123:D123))</f>
        <v/>
      </c>
      <c r="F123" s="9">
        <f>IF($A123="","",$E$3)</f>
        <v/>
      </c>
      <c r="G123" s="9">
        <f>IF($A123="","",F123-E123)</f>
        <v/>
      </c>
      <c r="H123" s="21">
        <f>IF($A123="","",IF(G123&lt;0,"CHECK CAPACITY",IF(G123=0,"Full","Open")))</f>
        <v/>
      </c>
    </row>
    <row r="124">
      <c r="A124" s="28">
        <f>IF(ROW()-4&lt;=Assumptions!$B$5,Assumptions!$B$4+ROW()-5,"")</f>
        <v/>
      </c>
      <c r="B124" s="8">
        <f>IF(OR($A124="",B$4=""),"",SUM(SUMIFS(Reservations!$G$6:$G$155,Reservations!$D$6:$D$155,B$4,Reservations!$E$6:$E$155,"&lt;="&amp;$A124,Reservations!$F$6:$F$155,"&gt;"&amp;$A124,Reservations!$K$6:$K$155,"Confirmed"),SUMIFS(Reservations!$G$6:$G$155,Reservations!$D$6:$D$155,B$4,Reservations!$E$6:$E$155,"&lt;="&amp;$A124,Reservations!$F$6:$F$155,"&gt;"&amp;$A124,Reservations!$K$6:$K$155,"Hold"),SUMIFS(Reservations!$G$6:$G$155,Reservations!$D$6:$D$155,B$4,Reservations!$E$6:$E$155,"&lt;="&amp;$A124,Reservations!$F$6:$F$155,"&gt;"&amp;$A124,Reservations!$K$6:$K$155,"Checked In")))</f>
        <v/>
      </c>
      <c r="C124" s="8">
        <f>IF(OR($A124="",C$4=""),"",SUM(SUMIFS(Reservations!$G$6:$G$155,Reservations!$D$6:$D$155,C$4,Reservations!$E$6:$E$155,"&lt;="&amp;$A124,Reservations!$F$6:$F$155,"&gt;"&amp;$A124,Reservations!$K$6:$K$155,"Confirmed"),SUMIFS(Reservations!$G$6:$G$155,Reservations!$D$6:$D$155,C$4,Reservations!$E$6:$E$155,"&lt;="&amp;$A124,Reservations!$F$6:$F$155,"&gt;"&amp;$A124,Reservations!$K$6:$K$155,"Hold"),SUMIFS(Reservations!$G$6:$G$155,Reservations!$D$6:$D$155,C$4,Reservations!$E$6:$E$155,"&lt;="&amp;$A124,Reservations!$F$6:$F$155,"&gt;"&amp;$A124,Reservations!$K$6:$K$155,"Checked In")))</f>
        <v/>
      </c>
      <c r="D124" s="8">
        <f>IF(OR($A124="",D$4=""),"",SUM(SUMIFS(Reservations!$G$6:$G$155,Reservations!$D$6:$D$155,D$4,Reservations!$E$6:$E$155,"&lt;="&amp;$A124,Reservations!$F$6:$F$155,"&gt;"&amp;$A124,Reservations!$K$6:$K$155,"Confirmed"),SUMIFS(Reservations!$G$6:$G$155,Reservations!$D$6:$D$155,D$4,Reservations!$E$6:$E$155,"&lt;="&amp;$A124,Reservations!$F$6:$F$155,"&gt;"&amp;$A124,Reservations!$K$6:$K$155,"Hold"),SUMIFS(Reservations!$G$6:$G$155,Reservations!$D$6:$D$155,D$4,Reservations!$E$6:$E$155,"&lt;="&amp;$A124,Reservations!$F$6:$F$155,"&gt;"&amp;$A124,Reservations!$K$6:$K$155,"Checked In")))</f>
        <v/>
      </c>
      <c r="E124" s="8">
        <f>IF($A124="","",SUM(B124:D124))</f>
        <v/>
      </c>
      <c r="F124" s="8">
        <f>IF($A124="","",$E$3)</f>
        <v/>
      </c>
      <c r="G124" s="8">
        <f>IF($A124="","",F124-E124)</f>
        <v/>
      </c>
      <c r="H124" s="19">
        <f>IF($A124="","",IF(G124&lt;0,"CHECK CAPACITY",IF(G124=0,"Full","Open")))</f>
        <v/>
      </c>
    </row>
  </sheetData>
  <autoFilter ref="A4:H124"/>
  <mergeCells count="1">
    <mergeCell ref="A1:H1"/>
  </mergeCells>
  <conditionalFormatting sqref="G5:H124">
    <cfRule type="expression" priority="1" dxfId="0">
      <formula>=AND($A5&lt;&gt;"",$G5&lt;0)</formula>
    </cfRule>
  </conditionalFormatting>
  <conditionalFormatting sqref="H5:H124">
    <cfRule type="expression" priority="2" dxfId="2">
      <formula>=$H5="Full"</formula>
    </cfRule>
    <cfRule type="expression" priority="3" dxfId="1">
      <formula>=$H5="Open"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18" customWidth="1" min="4" max="4"/>
    <col width="15" customWidth="1" min="5" max="5"/>
    <col width="20" customWidth="1" min="6" max="6"/>
    <col width="3" customWidth="1" min="7" max="7"/>
    <col width="20" customWidth="1" min="8" max="8"/>
  </cols>
  <sheetData>
    <row r="1" ht="27" customHeight="1">
      <c r="A1" s="1" t="inlineStr">
        <is>
          <t>Editable Boarding Assumptions</t>
        </is>
      </c>
      <c r="B1" s="25" t="n"/>
      <c r="C1" s="25" t="n"/>
      <c r="D1" s="25" t="n"/>
      <c r="E1" s="25" t="n"/>
      <c r="F1" s="25" t="n"/>
      <c r="G1" s="25" t="n"/>
      <c r="H1" s="26" t="n"/>
    </row>
    <row r="2" ht="30" customHeight="1">
      <c r="A2" s="3" t="inlineStr">
        <is>
          <t>Edit planning dates, operating limits, room capacities, rate guides, and stable status choices.</t>
        </is>
      </c>
    </row>
    <row r="3">
      <c r="A3" s="4" t="inlineStr">
        <is>
          <t>Planning Setting</t>
        </is>
      </c>
      <c r="B3" s="4" t="inlineStr">
        <is>
          <t>Value</t>
        </is>
      </c>
      <c r="D3" s="4" t="inlineStr">
        <is>
          <t>Room Type</t>
        </is>
      </c>
      <c r="E3" s="4" t="inlineStr">
        <is>
          <t>Room Capacity</t>
        </is>
      </c>
      <c r="F3" s="4" t="inlineStr">
        <is>
          <t>Default Nightly Rate</t>
        </is>
      </c>
      <c r="H3" s="4" t="inlineStr">
        <is>
          <t>Reservation Status</t>
        </is>
      </c>
    </row>
    <row r="4">
      <c r="A4" s="5" t="inlineStr">
        <is>
          <t>Planning Start</t>
        </is>
      </c>
      <c r="B4" s="34" t="n">
        <v>46274</v>
      </c>
      <c r="D4" s="12" t="inlineStr">
        <is>
          <t>Standard</t>
        </is>
      </c>
      <c r="E4" s="16" t="n">
        <v>3</v>
      </c>
      <c r="F4" s="35" t="n">
        <v>54</v>
      </c>
      <c r="H4" s="12" t="inlineStr">
        <is>
          <t>Hold</t>
        </is>
      </c>
    </row>
    <row r="5">
      <c r="A5" s="5" t="inlineStr">
        <is>
          <t>Planning Horizon (Days)</t>
        </is>
      </c>
      <c r="B5" s="24" t="n">
        <v>120</v>
      </c>
      <c r="D5" s="12" t="inlineStr">
        <is>
          <t>Suite</t>
        </is>
      </c>
      <c r="E5" s="16" t="n">
        <v>2</v>
      </c>
      <c r="F5" s="35" t="n">
        <v>78</v>
      </c>
      <c r="H5" s="12" t="inlineStr">
        <is>
          <t>Confirmed</t>
        </is>
      </c>
    </row>
    <row r="6">
      <c r="A6" s="5" t="inlineStr">
        <is>
          <t>Max Rooms per Reservation</t>
        </is>
      </c>
      <c r="B6" s="24" t="n">
        <v>5</v>
      </c>
      <c r="D6" s="12" t="inlineStr">
        <is>
          <t>Cat Condo</t>
        </is>
      </c>
      <c r="E6" s="16" t="n">
        <v>2</v>
      </c>
      <c r="F6" s="35" t="n">
        <v>42</v>
      </c>
      <c r="H6" s="12" t="inlineStr">
        <is>
          <t>Checked In</t>
        </is>
      </c>
    </row>
    <row r="7">
      <c r="A7" s="5" t="inlineStr">
        <is>
          <t>Max Nightly Rate</t>
        </is>
      </c>
      <c r="B7" s="31" t="n">
        <v>500</v>
      </c>
      <c r="H7" s="12" t="inlineStr">
        <is>
          <t>Completed</t>
        </is>
      </c>
    </row>
    <row r="8">
      <c r="A8" s="5" t="inlineStr">
        <is>
          <t>Max Daily Add-ons</t>
        </is>
      </c>
      <c r="B8" s="31" t="n">
        <v>250</v>
      </c>
      <c r="H8" s="12" t="inlineStr">
        <is>
          <t>Cancelled</t>
        </is>
      </c>
    </row>
  </sheetData>
  <mergeCells count="1">
    <mergeCell ref="A1:H1"/>
  </mergeCells>
  <conditionalFormatting sqref="D4:D6">
    <cfRule type="expression" priority="1" dxfId="0">
      <formula>=AND(D4&lt;&gt;"",COUNTIF($D$4:$D$6,D4)&gt;1)</formula>
    </cfRule>
  </conditionalFormatting>
  <dataValidations count="7">
    <dataValidation sqref="B4" showDropDown="0" showInputMessage="1" showErrorMessage="1" allowBlank="0" errorTitle="Date not accepted" error="Enter a date within the supported planning period." promptTitle="Planning start" prompt="Enter the first date to include in the planning horizon." type="date" operator="between">
      <formula1>=DATE(2025,1,1)</formula1>
      <formula2>=DATE(2031,12,31)</formula2>
    </dataValidation>
    <dataValidation sqref="B5" showDropDown="0" showInputMessage="0" showErrorMessage="1" allowBlank="0" errorTitle="Horizon not accepted" error="Enter a whole number from 14 through 120." type="whole" operator="between">
      <formula1>14</formula1>
      <formula2>120</formula2>
    </dataValidation>
    <dataValidation sqref="B6" showDropDown="0" showInputMessage="0" showErrorMessage="1" allowBlank="0" errorTitle="Limit not accepted" error="Enter a whole number from 1 through 20." type="whole" operator="between">
      <formula1>1</formula1>
      <formula2>20</formula2>
    </dataValidation>
    <dataValidation sqref="B7" showDropDown="0" showInputMessage="0" showErrorMessage="1" allowBlank="0" errorTitle="Rate limit not accepted" error="Enter an amount from $0.00 through $2,000.00." type="decimal" operator="between">
      <formula1>0</formula1>
      <formula2>2000</formula2>
    </dataValidation>
    <dataValidation sqref="B8" showDropDown="0" showInputMessage="0" showErrorMessage="1" allowBlank="0" errorTitle="Add-on limit not accepted" error="Enter an amount from $0.00 through $1,000.00." type="decimal" operator="between">
      <formula1>0</formula1>
      <formula2>1000</formula2>
    </dataValidation>
    <dataValidation sqref="E4:E6" showDropDown="0" showInputMessage="0" showErrorMessage="1" allowBlank="0" errorTitle="Capacity not accepted" error="Enter a whole number from 0 through 100." type="whole" operator="between">
      <formula1>0</formula1>
      <formula2>100</formula2>
    </dataValidation>
    <dataValidation sqref="F4:F6" showDropDown="0" showInputMessage="0" showErrorMessage="1" allowBlank="0" errorTitle="Rate not accepted" error="Enter an amount from $0.00 through $2,000.00." type="decimal" operator="between">
      <formula1>0</formula1>
      <formula2>2000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Pet Care Operations Template</dc:creator>
  <dc:title xmlns:dc="http://purl.org/dc/elements/1.1/">Pet Boarding Reservation Spreadsheet</dc:title>
  <dc:subject xmlns:dc="http://purl.org/dc/elements/1.1/">Fictional pet boarding reservation planning workbook</dc:subject>
  <dcterms:created xmlns:dcterms="http://purl.org/dc/terms/" xmlns:xsi="http://www.w3.org/2001/XMLSchema-instance" xsi:type="dcterms:W3CDTF">2026-09-09T00:23:36Z</dcterms:created>
  <dcterms:modified xmlns:dcterms="http://purl.org/dc/terms/" xmlns:xsi="http://www.w3.org/2001/XMLSchema-instance" xsi:type="dcterms:W3CDTF">2026-09-09T00:23:37+00:00Z</dcterms:modified>
</cp:coreProperties>
</file>