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'Summary'!$A$17:$E$29</definedName>
    <definedName name="_xlnm._FilterDatabase" localSheetId="1" hidden="1">'Services'!$A$4:$P$104</definedName>
    <definedName name="_xlnm._FilterDatabase" localSheetId="2" hidden="1">'Assumptions'!$A$2:$C$8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mm/dd/yyyy"/>
    <numFmt numFmtId="165" formatCode="0.0%"/>
    <numFmt numFmtId="166" formatCode="0.0 &quot;days&quot;"/>
    <numFmt numFmtId="167" formatCode="$#,##0.00"/>
    <numFmt numFmtId="168" formatCode="mmm yy"/>
    <numFmt numFmtId="169" formatCode="0 &quot;days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42B2B"/>
      <sz val="9"/>
    </font>
    <font>
      <name val="Aptos"/>
      <b val="1"/>
      <color rgb="00FFFFFF"/>
      <sz val="10"/>
    </font>
    <font>
      <name val="Aptos"/>
      <color rgb="00142B2B"/>
      <sz val="10"/>
    </font>
    <font>
      <name val="Aptos"/>
      <b val="1"/>
      <color rgb="00142B2B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9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8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9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8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left" vertical="center"/>
    </xf>
    <xf numFmtId="169" fontId="4" fillId="6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9" fontId="4" fillId="4" borderId="1" applyAlignment="1" pivotButton="0" quotePrefix="0" xfId="0">
      <alignment horizontal="center" vertical="center"/>
    </xf>
    <xf numFmtId="169" fontId="4" fillId="5" borderId="1" applyAlignment="1" pivotButton="0" quotePrefix="0" xfId="0">
      <alignment horizontal="center" vertical="center"/>
    </xf>
    <xf numFmtId="169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  <dxf>
      <font>
        <name val="Aptos"/>
        <b val="1"/>
        <color rgb="00A93F2C"/>
        <sz val="10"/>
      </font>
      <fill>
        <patternFill patternType="solid">
          <fgColor rgb="00F4D5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Cohort Repeat Rate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'Summary'!D17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'Summary'!$A$18:$A$29</f>
            </numRef>
          </cat>
          <val>
            <numRef>
              <f>'Summary'!$D$18:$D$29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Cohort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Repeat rate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16</row>
      <rowOff>0</rowOff>
    </from>
    <ext cx="3671999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L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4" customWidth="1" min="3" max="3"/>
    <col width="15" customWidth="1" min="4" max="4"/>
    <col width="24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6" customHeight="1">
      <c r="A1" s="1" t="inlineStr">
        <is>
          <t>Pet Client Retention Dashboard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2" t="n"/>
    </row>
    <row r="2" ht="20" customHeight="1">
      <c r="A2" s="3" t="inlineStr">
        <is>
          <t>Indicators use completed fictional dog grooming records on or before the analysis date.</t>
        </is>
      </c>
    </row>
    <row r="3"/>
    <row r="4" ht="28" customHeight="1">
      <c r="A4" s="4" t="inlineStr">
        <is>
          <t>Indicator</t>
        </is>
      </c>
      <c r="B4" s="4" t="inlineStr">
        <is>
          <t>Value</t>
        </is>
      </c>
      <c r="C4" s="4" t="inlineStr">
        <is>
          <t>How It Is Calculated</t>
        </is>
      </c>
    </row>
    <row r="5" ht="25" customHeight="1">
      <c r="A5" s="5" t="inlineStr">
        <is>
          <t>Analysis through</t>
        </is>
      </c>
      <c r="B5" s="6">
        <f>Assumptions!$B$3</f>
        <v/>
      </c>
      <c r="C5" s="7" t="inlineStr">
        <is>
          <t>Editable reporting cutoff from Assumptions.</t>
        </is>
      </c>
    </row>
    <row r="6" ht="25" customHeight="1">
      <c r="A6" s="8" t="inlineStr">
        <is>
          <t>Completed appointments</t>
        </is>
      </c>
      <c r="B6" s="9">
        <f>COUNTIFS(Services!$G$5:$G$104,"Completed",Services!$E$5:$E$104,"&gt;=1",Services!$E$5:$E$104,"&lt;="&amp;Assumptions!$B$3)</f>
        <v/>
      </c>
      <c r="C6" s="10" t="inlineStr">
        <is>
          <t>Completed services dated through the reporting cutoff.</t>
        </is>
      </c>
    </row>
    <row r="7" ht="25" customHeight="1">
      <c r="A7" s="5" t="inlineStr">
        <is>
          <t>Clients with completions</t>
        </is>
      </c>
      <c r="B7" s="11">
        <f>COUNTIF(Services!$M$5:$M$104,1)</f>
        <v/>
      </c>
      <c r="C7" s="7" t="inlineStr">
        <is>
          <t>Clients represented by one first-completion flag.</t>
        </is>
      </c>
    </row>
    <row r="8" ht="25" customHeight="1">
      <c r="A8" s="8" t="inlineStr">
        <is>
          <t>Repeat clients</t>
        </is>
      </c>
      <c r="B8" s="9">
        <f>COUNTIFS(Services!$M$5:$M$104,1,Services!$L$5:$L$104,"Repeat")</f>
        <v/>
      </c>
      <c r="C8" s="10" t="inlineStr">
        <is>
          <t>Completed clients with at least two completed appointments.</t>
        </is>
      </c>
    </row>
    <row r="9" ht="25" customHeight="1">
      <c r="A9" s="5" t="inlineStr">
        <is>
          <t>Repeat client rate</t>
        </is>
      </c>
      <c r="B9" s="12">
        <f>IFERROR(B8/B7,"")</f>
        <v/>
      </c>
      <c r="C9" s="7" t="inlineStr">
        <is>
          <t>Repeat clients divided by clients with completions.</t>
        </is>
      </c>
    </row>
    <row r="10" ht="25" customHeight="1">
      <c r="A10" s="8" t="inlineStr">
        <is>
          <t>Average days between completions</t>
        </is>
      </c>
      <c r="B10" s="13">
        <f>IFERROR(AVERAGEIFS(Services!$J$5:$J$104,Services!$G$5:$G$104,"Completed",Services!$E$5:$E$104,"&gt;=1",Services!$E$5:$E$104,"&lt;="&amp;Assumptions!$B$3),"")</f>
        <v/>
      </c>
      <c r="C10" s="10" t="inlineStr">
        <is>
          <t>Average elapsed days for second and later completions.</t>
        </is>
      </c>
    </row>
    <row r="11" ht="25" customHeight="1">
      <c r="A11" s="5" t="inlineStr">
        <is>
          <t>Completed service revenue</t>
        </is>
      </c>
      <c r="B11" s="14">
        <f>SUMIFS(Services!$H$5:$H$104,Services!$G$5:$G$104,"Completed",Services!$E$5:$E$104,"&gt;=1",Services!$E$5:$E$104,"&lt;="&amp;Assumptions!$B$3)</f>
        <v/>
      </c>
      <c r="C11" s="7" t="inlineStr">
        <is>
          <t>Entered amounts for completed services through the cutoff.</t>
        </is>
      </c>
    </row>
    <row r="12" ht="25" customHeight="1">
      <c r="A12" s="8" t="inlineStr">
        <is>
          <t>Average completed amount</t>
        </is>
      </c>
      <c r="B12" s="15">
        <f>IFERROR(AVERAGEIFS(Services!$H$5:$H$104,Services!$G$5:$G$104,"Completed",Services!$E$5:$E$104,"&gt;=1",Services!$E$5:$E$104,"&lt;="&amp;Assumptions!$B$3),"")</f>
        <v/>
      </c>
      <c r="C12" s="10" t="inlineStr">
        <is>
          <t>Average entered amount for completed services.</t>
        </is>
      </c>
    </row>
    <row r="13" ht="25" customHeight="1">
      <c r="A13" s="5" t="inlineStr">
        <is>
          <t>Long-gap returns to review</t>
        </is>
      </c>
      <c r="B13" s="11">
        <f>COUNTIF(Services!$P$5:$P$104,"Review long return gap")</f>
        <v/>
      </c>
      <c r="C13" s="7" t="inlineStr">
        <is>
          <t>Completed returns exceeding the editable review interval.</t>
        </is>
      </c>
    </row>
    <row r="14" ht="25" customHeight="1">
      <c r="A14" s="8" t="inlineStr">
        <is>
          <t>Other records to review</t>
        </is>
      </c>
      <c r="B14" s="9">
        <f>COUNTIF(Services!$P$5:$P$104,"Review*")-B13</f>
        <v/>
      </c>
      <c r="C14" s="10" t="inlineStr">
        <is>
          <t>Other date or completion entries that need a human check.</t>
        </is>
      </c>
    </row>
    <row r="15"/>
    <row r="16"/>
    <row r="17" ht="28" customHeight="1">
      <c r="A17" s="4" t="inlineStr">
        <is>
          <t>Cohort Month</t>
        </is>
      </c>
      <c r="B17" s="4" t="inlineStr">
        <is>
          <t>First-Time Clients</t>
        </is>
      </c>
      <c r="C17" s="4" t="inlineStr">
        <is>
          <t>Repeat Clients</t>
        </is>
      </c>
      <c r="D17" s="4" t="inlineStr">
        <is>
          <t>Repeat Rate</t>
        </is>
      </c>
      <c r="E17" s="4" t="inlineStr">
        <is>
          <t>Average Days to Second Completion</t>
        </is>
      </c>
    </row>
    <row r="18">
      <c r="A18" s="16">
        <f>IFERROR(DATE(YEAR(EDATE(Assumptions!$B$3,-11)),MONTH(EDATE(Assumptions!$B$3,-11)),1),"")</f>
        <v/>
      </c>
      <c r="B18" s="17">
        <f>IF(A18="","",COUNTIFS(Services!$N$5:$N$104,A18,Services!$M$5:$M$104,1))</f>
        <v/>
      </c>
      <c r="C18" s="17">
        <f>IF(A18="","",COUNTIFS(Services!$N$5:$N$104,A18,Services!$M$5:$M$104,1,Services!$L$5:$L$104,"Repeat"))</f>
        <v/>
      </c>
      <c r="D18" s="18">
        <f>IFERROR(C18/B18,"")</f>
        <v/>
      </c>
      <c r="E18" s="19">
        <f>IFERROR(AVERAGEIFS(Services!$J$5:$J$104,Services!$N$5:$N$104,A18,Services!$O$5:$O$104,2),"")</f>
        <v/>
      </c>
    </row>
    <row r="19">
      <c r="A19" s="20">
        <f>IFERROR(EDATE(A18,1),"")</f>
        <v/>
      </c>
      <c r="B19" s="21">
        <f>IF(A19="","",COUNTIFS(Services!$N$5:$N$104,A19,Services!$M$5:$M$104,1))</f>
        <v/>
      </c>
      <c r="C19" s="21">
        <f>IF(A19="","",COUNTIFS(Services!$N$5:$N$104,A19,Services!$M$5:$M$104,1,Services!$L$5:$L$104,"Repeat"))</f>
        <v/>
      </c>
      <c r="D19" s="22">
        <f>IFERROR(C19/B19,"")</f>
        <v/>
      </c>
      <c r="E19" s="23">
        <f>IFERROR(AVERAGEIFS(Services!$J$5:$J$104,Services!$N$5:$N$104,A19,Services!$O$5:$O$104,2),"")</f>
        <v/>
      </c>
    </row>
    <row r="20">
      <c r="A20" s="16">
        <f>IFERROR(EDATE(A19,1),"")</f>
        <v/>
      </c>
      <c r="B20" s="17">
        <f>IF(A20="","",COUNTIFS(Services!$N$5:$N$104,A20,Services!$M$5:$M$104,1))</f>
        <v/>
      </c>
      <c r="C20" s="17">
        <f>IF(A20="","",COUNTIFS(Services!$N$5:$N$104,A20,Services!$M$5:$M$104,1,Services!$L$5:$L$104,"Repeat"))</f>
        <v/>
      </c>
      <c r="D20" s="18">
        <f>IFERROR(C20/B20,"")</f>
        <v/>
      </c>
      <c r="E20" s="19">
        <f>IFERROR(AVERAGEIFS(Services!$J$5:$J$104,Services!$N$5:$N$104,A20,Services!$O$5:$O$104,2),"")</f>
        <v/>
      </c>
    </row>
    <row r="21">
      <c r="A21" s="20">
        <f>IFERROR(EDATE(A20,1),"")</f>
        <v/>
      </c>
      <c r="B21" s="21">
        <f>IF(A21="","",COUNTIFS(Services!$N$5:$N$104,A21,Services!$M$5:$M$104,1))</f>
        <v/>
      </c>
      <c r="C21" s="21">
        <f>IF(A21="","",COUNTIFS(Services!$N$5:$N$104,A21,Services!$M$5:$M$104,1,Services!$L$5:$L$104,"Repeat"))</f>
        <v/>
      </c>
      <c r="D21" s="22">
        <f>IFERROR(C21/B21,"")</f>
        <v/>
      </c>
      <c r="E21" s="23">
        <f>IFERROR(AVERAGEIFS(Services!$J$5:$J$104,Services!$N$5:$N$104,A21,Services!$O$5:$O$104,2),"")</f>
        <v/>
      </c>
    </row>
    <row r="22">
      <c r="A22" s="16">
        <f>IFERROR(EDATE(A21,1),"")</f>
        <v/>
      </c>
      <c r="B22" s="17">
        <f>IF(A22="","",COUNTIFS(Services!$N$5:$N$104,A22,Services!$M$5:$M$104,1))</f>
        <v/>
      </c>
      <c r="C22" s="17">
        <f>IF(A22="","",COUNTIFS(Services!$N$5:$N$104,A22,Services!$M$5:$M$104,1,Services!$L$5:$L$104,"Repeat"))</f>
        <v/>
      </c>
      <c r="D22" s="18">
        <f>IFERROR(C22/B22,"")</f>
        <v/>
      </c>
      <c r="E22" s="19">
        <f>IFERROR(AVERAGEIFS(Services!$J$5:$J$104,Services!$N$5:$N$104,A22,Services!$O$5:$O$104,2),"")</f>
        <v/>
      </c>
    </row>
    <row r="23">
      <c r="A23" s="20">
        <f>IFERROR(EDATE(A22,1),"")</f>
        <v/>
      </c>
      <c r="B23" s="21">
        <f>IF(A23="","",COUNTIFS(Services!$N$5:$N$104,A23,Services!$M$5:$M$104,1))</f>
        <v/>
      </c>
      <c r="C23" s="21">
        <f>IF(A23="","",COUNTIFS(Services!$N$5:$N$104,A23,Services!$M$5:$M$104,1,Services!$L$5:$L$104,"Repeat"))</f>
        <v/>
      </c>
      <c r="D23" s="22">
        <f>IFERROR(C23/B23,"")</f>
        <v/>
      </c>
      <c r="E23" s="23">
        <f>IFERROR(AVERAGEIFS(Services!$J$5:$J$104,Services!$N$5:$N$104,A23,Services!$O$5:$O$104,2),"")</f>
        <v/>
      </c>
    </row>
    <row r="24">
      <c r="A24" s="16">
        <f>IFERROR(EDATE(A23,1),"")</f>
        <v/>
      </c>
      <c r="B24" s="17">
        <f>IF(A24="","",COUNTIFS(Services!$N$5:$N$104,A24,Services!$M$5:$M$104,1))</f>
        <v/>
      </c>
      <c r="C24" s="17">
        <f>IF(A24="","",COUNTIFS(Services!$N$5:$N$104,A24,Services!$M$5:$M$104,1,Services!$L$5:$L$104,"Repeat"))</f>
        <v/>
      </c>
      <c r="D24" s="18">
        <f>IFERROR(C24/B24,"")</f>
        <v/>
      </c>
      <c r="E24" s="19">
        <f>IFERROR(AVERAGEIFS(Services!$J$5:$J$104,Services!$N$5:$N$104,A24,Services!$O$5:$O$104,2),"")</f>
        <v/>
      </c>
    </row>
    <row r="25">
      <c r="A25" s="20">
        <f>IFERROR(EDATE(A24,1),"")</f>
        <v/>
      </c>
      <c r="B25" s="21">
        <f>IF(A25="","",COUNTIFS(Services!$N$5:$N$104,A25,Services!$M$5:$M$104,1))</f>
        <v/>
      </c>
      <c r="C25" s="21">
        <f>IF(A25="","",COUNTIFS(Services!$N$5:$N$104,A25,Services!$M$5:$M$104,1,Services!$L$5:$L$104,"Repeat"))</f>
        <v/>
      </c>
      <c r="D25" s="22">
        <f>IFERROR(C25/B25,"")</f>
        <v/>
      </c>
      <c r="E25" s="23">
        <f>IFERROR(AVERAGEIFS(Services!$J$5:$J$104,Services!$N$5:$N$104,A25,Services!$O$5:$O$104,2),"")</f>
        <v/>
      </c>
    </row>
    <row r="26">
      <c r="A26" s="16">
        <f>IFERROR(EDATE(A25,1),"")</f>
        <v/>
      </c>
      <c r="B26" s="17">
        <f>IF(A26="","",COUNTIFS(Services!$N$5:$N$104,A26,Services!$M$5:$M$104,1))</f>
        <v/>
      </c>
      <c r="C26" s="17">
        <f>IF(A26="","",COUNTIFS(Services!$N$5:$N$104,A26,Services!$M$5:$M$104,1,Services!$L$5:$L$104,"Repeat"))</f>
        <v/>
      </c>
      <c r="D26" s="18">
        <f>IFERROR(C26/B26,"")</f>
        <v/>
      </c>
      <c r="E26" s="19">
        <f>IFERROR(AVERAGEIFS(Services!$J$5:$J$104,Services!$N$5:$N$104,A26,Services!$O$5:$O$104,2),"")</f>
        <v/>
      </c>
    </row>
    <row r="27">
      <c r="A27" s="20">
        <f>IFERROR(EDATE(A26,1),"")</f>
        <v/>
      </c>
      <c r="B27" s="21">
        <f>IF(A27="","",COUNTIFS(Services!$N$5:$N$104,A27,Services!$M$5:$M$104,1))</f>
        <v/>
      </c>
      <c r="C27" s="21">
        <f>IF(A27="","",COUNTIFS(Services!$N$5:$N$104,A27,Services!$M$5:$M$104,1,Services!$L$5:$L$104,"Repeat"))</f>
        <v/>
      </c>
      <c r="D27" s="22">
        <f>IFERROR(C27/B27,"")</f>
        <v/>
      </c>
      <c r="E27" s="23">
        <f>IFERROR(AVERAGEIFS(Services!$J$5:$J$104,Services!$N$5:$N$104,A27,Services!$O$5:$O$104,2),"")</f>
        <v/>
      </c>
    </row>
    <row r="28">
      <c r="A28" s="16">
        <f>IFERROR(EDATE(A27,1),"")</f>
        <v/>
      </c>
      <c r="B28" s="17">
        <f>IF(A28="","",COUNTIFS(Services!$N$5:$N$104,A28,Services!$M$5:$M$104,1))</f>
        <v/>
      </c>
      <c r="C28" s="17">
        <f>IF(A28="","",COUNTIFS(Services!$N$5:$N$104,A28,Services!$M$5:$M$104,1,Services!$L$5:$L$104,"Repeat"))</f>
        <v/>
      </c>
      <c r="D28" s="18">
        <f>IFERROR(C28/B28,"")</f>
        <v/>
      </c>
      <c r="E28" s="19">
        <f>IFERROR(AVERAGEIFS(Services!$J$5:$J$104,Services!$N$5:$N$104,A28,Services!$O$5:$O$104,2),"")</f>
        <v/>
      </c>
    </row>
    <row r="29">
      <c r="A29" s="20">
        <f>IFERROR(EDATE(A28,1),"")</f>
        <v/>
      </c>
      <c r="B29" s="21">
        <f>IF(A29="","",COUNTIFS(Services!$N$5:$N$104,A29,Services!$M$5:$M$104,1))</f>
        <v/>
      </c>
      <c r="C29" s="21">
        <f>IF(A29="","",COUNTIFS(Services!$N$5:$N$104,A29,Services!$M$5:$M$104,1,Services!$L$5:$L$104,"Repeat"))</f>
        <v/>
      </c>
      <c r="D29" s="22">
        <f>IFERROR(C29/B29,"")</f>
        <v/>
      </c>
      <c r="E29" s="23">
        <f>IFERROR(AVERAGEIFS(Services!$J$5:$J$104,Services!$N$5:$N$104,A29,Services!$O$5:$O$104,2),"")</f>
        <v/>
      </c>
    </row>
  </sheetData>
  <autoFilter ref="A17:E29"/>
  <mergeCells count="1">
    <mergeCell ref="A1:L1"/>
  </mergeCells>
  <conditionalFormatting sqref="D18:D29">
    <cfRule type="colorScale" priority="1">
      <colorScale>
        <cfvo type="num" val="0"/>
        <cfvo type="num" val="0.5"/>
        <cfvo type="num" val="1"/>
        <color rgb="00F4D5CE"/>
        <color rgb="00FFF0C7"/>
        <color rgb="00246B63"/>
      </colorScale>
    </cfRule>
  </conditionalFormatting>
  <conditionalFormatting sqref="B13:B14">
    <cfRule type="expression" priority="2" dxfId="0">
      <formula>B13&gt;0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0" customWidth="1" min="3" max="3"/>
    <col width="21" customWidth="1" min="4" max="4"/>
    <col width="13" customWidth="1" min="5" max="5"/>
    <col width="17" customWidth="1" min="6" max="6"/>
    <col width="13" customWidth="1" min="7" max="7"/>
    <col width="12" customWidth="1" min="8" max="8"/>
    <col width="18" customWidth="1" min="9" max="9"/>
    <col width="16" customWidth="1" min="10" max="10"/>
    <col width="18" customWidth="1" min="11" max="11"/>
    <col width="16" customWidth="1" min="12" max="12"/>
    <col width="16" customWidth="1" min="13" max="13"/>
    <col width="14" customWidth="1" min="14" max="14"/>
    <col width="20" customWidth="1" min="15" max="15"/>
    <col width="27" customWidth="1" min="16" max="16"/>
  </cols>
  <sheetData>
    <row r="1" ht="26" customHeight="1">
      <c r="A1" s="1" t="inlineStr">
        <is>
          <t>Dog Grooming Service Records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2" t="n"/>
    </row>
    <row r="2">
      <c r="A2" s="3" t="inlineStr">
        <is>
          <t>Yellow cells are editable. All sample clients, pets, names, and transactions are fictional.</t>
        </is>
      </c>
    </row>
    <row r="3">
      <c r="A3" s="3" t="inlineStr">
        <is>
          <t>Completed services through the analysis date feed the retention indicators; review notes prompt a human check.</t>
        </is>
      </c>
    </row>
    <row r="4" ht="28" customHeight="1">
      <c r="A4" s="4" t="inlineStr">
        <is>
          <t>Service ID</t>
        </is>
      </c>
      <c r="B4" s="4" t="inlineStr">
        <is>
          <t>Client ID</t>
        </is>
      </c>
      <c r="C4" s="4" t="inlineStr">
        <is>
          <t>Client Name</t>
        </is>
      </c>
      <c r="D4" s="4" t="inlineStr">
        <is>
          <t>Pet Name</t>
        </is>
      </c>
      <c r="E4" s="4" t="inlineStr">
        <is>
          <t>Service Date</t>
        </is>
      </c>
      <c r="F4" s="4" t="inlineStr">
        <is>
          <t>Service Type</t>
        </is>
      </c>
      <c r="G4" s="4" t="inlineStr">
        <is>
          <t>Status</t>
        </is>
      </c>
      <c r="H4" s="4" t="inlineStr">
        <is>
          <t>Amount</t>
        </is>
      </c>
      <c r="I4" s="4" t="inlineStr">
        <is>
          <t>Prior Completed Date</t>
        </is>
      </c>
      <c r="J4" s="4" t="inlineStr">
        <is>
          <t>Days Since Prior</t>
        </is>
      </c>
      <c r="K4" s="4" t="inlineStr">
        <is>
          <t>Completed Services</t>
        </is>
      </c>
      <c r="L4" s="4" t="inlineStr">
        <is>
          <t>Client Segment</t>
        </is>
      </c>
      <c r="M4" s="4" t="inlineStr">
        <is>
          <t>First Completion</t>
        </is>
      </c>
      <c r="N4" s="4" t="inlineStr">
        <is>
          <t>Cohort Month</t>
        </is>
      </c>
      <c r="O4" s="4" t="inlineStr">
        <is>
          <t>Completion Sequence</t>
        </is>
      </c>
      <c r="P4" s="4" t="inlineStr">
        <is>
          <t>Review Note</t>
        </is>
      </c>
    </row>
    <row r="5">
      <c r="A5" s="24" t="inlineStr">
        <is>
          <t>SV-0001</t>
        </is>
      </c>
      <c r="B5" s="24" t="inlineStr">
        <is>
          <t>FX-001</t>
        </is>
      </c>
      <c r="C5" s="24" t="inlineStr">
        <is>
          <t>Casey Fiction</t>
        </is>
      </c>
      <c r="D5" s="24" t="inlineStr">
        <is>
          <t>Biscuit Fictional</t>
        </is>
      </c>
      <c r="E5" s="25" t="n">
        <v>45967</v>
      </c>
      <c r="F5" s="24" t="inlineStr">
        <is>
          <t>Full Groom</t>
        </is>
      </c>
      <c r="G5" s="26" t="inlineStr">
        <is>
          <t>Completed</t>
        </is>
      </c>
      <c r="H5" s="27" t="n">
        <v>85</v>
      </c>
      <c r="I5" s="28">
        <f>IF(OR(B5="",E5="",G5&lt;&gt;"Completed",E5&gt;Assumptions!$B$3),"",IFERROR(1/(1/MAX(INDEX(($B$5:INDEX($B:$B,104)=B5)*($G$5:INDEX($G:$G,104)="Completed")*($E$5:INDEX($E:$E,104)&lt;E5)*($E$5:INDEX($E:$E,104)&lt;=Assumptions!$B$3)*$E$5:INDEX($E:$E,104),0))),""))</f>
        <v/>
      </c>
      <c r="J5" s="43">
        <f>IF(OR(E5="",I5=""),"",E5-I5)</f>
        <v/>
      </c>
      <c r="K5" s="30">
        <f>IF(B5="","",COUNTIFS($B$5:$B$104,B5,$G$5:$G$104,"Completed",$E$5:$E$104,"&gt;=1",$E$5:$E$104,"&lt;="&amp;Assumptions!$B$3))</f>
        <v/>
      </c>
      <c r="L5" s="31">
        <f>IF(B5="","",IF(K5=0,"No completion",IF(K5=1,"One-time","Repeat")))</f>
        <v/>
      </c>
      <c r="M5" s="30">
        <f>IF(OR(B5="",E5="",G5&lt;&gt;"Completed",E5&gt;Assumptions!$B$3),"",IF(COUNTIFS($B$5:$B$104,B5,$G$5:$G$104,"Completed",$E$5:$E$104,"&lt;"&amp;E5)=0,1,0))</f>
        <v/>
      </c>
      <c r="N5" s="32">
        <f>IF(OR(B5="",K5=0),"",IFERROR(DATE(YEAR(SUMIFS($E$5:$E$104,$B$5:$B$104,B5,$M$5:$M$104,1)/COUNTIFS($B$5:$B$104,B5,$M$5:$M$104,1)),MONTH(SUMIFS($E$5:$E$104,$B$5:$B$104,B5,$M$5:$M$104,1)/COUNTIFS($B$5:$B$104,B5,$M$5:$M$104,1)),1),""))</f>
        <v/>
      </c>
      <c r="O5" s="30">
        <f>IF(OR(B5="",E5="",G5&lt;&gt;"Completed",E5&gt;Assumptions!$B$3),"",1+COUNTIFS($B$5:$B$104,B5,$G$5:$G$104,"Completed",$E$5:$E$104,"&lt;"&amp;E5))</f>
        <v/>
      </c>
      <c r="P5" s="7">
        <f>IF(B5="","",IF(AND(G5="Completed",E5=""),"Review missing service date",IF(AND(G5="Completed",E5&gt;Assumptions!$B$3),"Review completion date",IF(AND(G5="Completed",J5&lt;&gt;"",Assumptions!$B$4&lt;&gt;"",J5&gt;Assumptions!$B$4),"Review long return gap",""))))</f>
        <v/>
      </c>
    </row>
    <row r="6">
      <c r="A6" s="24" t="inlineStr">
        <is>
          <t>SV-0002</t>
        </is>
      </c>
      <c r="B6" s="24" t="inlineStr">
        <is>
          <t>FX-001</t>
        </is>
      </c>
      <c r="C6" s="24" t="inlineStr">
        <is>
          <t>Casey Fiction</t>
        </is>
      </c>
      <c r="D6" s="24" t="inlineStr">
        <is>
          <t>Biscuit Fictional</t>
        </is>
      </c>
      <c r="E6" s="25" t="n">
        <v>46064</v>
      </c>
      <c r="F6" s="24" t="inlineStr">
        <is>
          <t>Bath &amp; Brush</t>
        </is>
      </c>
      <c r="G6" s="26" t="inlineStr">
        <is>
          <t>Completed</t>
        </is>
      </c>
      <c r="H6" s="27" t="n">
        <v>58</v>
      </c>
      <c r="I6" s="33">
        <f>IF(OR(B6="",E6="",G6&lt;&gt;"Completed",E6&gt;Assumptions!$B$3),"",IFERROR(1/(1/MAX(INDEX(($B$5:INDEX($B:$B,104)=B6)*($G$5:INDEX($G:$G,104)="Completed")*($E$5:INDEX($E:$E,104)&lt;E6)*($E$5:INDEX($E:$E,104)&lt;=Assumptions!$B$3)*$E$5:INDEX($E:$E,104),0))),""))</f>
        <v/>
      </c>
      <c r="J6" s="44">
        <f>IF(OR(E6="",I6=""),"",E6-I6)</f>
        <v/>
      </c>
      <c r="K6" s="35">
        <f>IF(B6="","",COUNTIFS($B$5:$B$104,B6,$G$5:$G$104,"Completed",$E$5:$E$104,"&gt;=1",$E$5:$E$104,"&lt;="&amp;Assumptions!$B$3))</f>
        <v/>
      </c>
      <c r="L6" s="36">
        <f>IF(B6="","",IF(K6=0,"No completion",IF(K6=1,"One-time","Repeat")))</f>
        <v/>
      </c>
      <c r="M6" s="35">
        <f>IF(OR(B6="",E6="",G6&lt;&gt;"Completed",E6&gt;Assumptions!$B$3),"",IF(COUNTIFS($B$5:$B$104,B6,$G$5:$G$104,"Completed",$E$5:$E$104,"&lt;"&amp;E6)=0,1,0))</f>
        <v/>
      </c>
      <c r="N6" s="37">
        <f>IF(OR(B6="",K6=0),"",IFERROR(DATE(YEAR(SUMIFS($E$5:$E$104,$B$5:$B$104,B6,$M$5:$M$104,1)/COUNTIFS($B$5:$B$104,B6,$M$5:$M$104,1)),MONTH(SUMIFS($E$5:$E$104,$B$5:$B$104,B6,$M$5:$M$104,1)/COUNTIFS($B$5:$B$104,B6,$M$5:$M$104,1)),1),""))</f>
        <v/>
      </c>
      <c r="O6" s="35">
        <f>IF(OR(B6="",E6="",G6&lt;&gt;"Completed",E6&gt;Assumptions!$B$3),"",1+COUNTIFS($B$5:$B$104,B6,$G$5:$G$104,"Completed",$E$5:$E$104,"&lt;"&amp;E6))</f>
        <v/>
      </c>
      <c r="P6" s="10">
        <f>IF(B6="","",IF(AND(G6="Completed",E6=""),"Review missing service date",IF(AND(G6="Completed",E6&gt;Assumptions!$B$3),"Review completion date",IF(AND(G6="Completed",J6&lt;&gt;"",Assumptions!$B$4&lt;&gt;"",J6&gt;Assumptions!$B$4),"Review long return gap",""))))</f>
        <v/>
      </c>
    </row>
    <row r="7">
      <c r="A7" s="24" t="inlineStr">
        <is>
          <t>SV-0003</t>
        </is>
      </c>
      <c r="B7" s="24" t="inlineStr">
        <is>
          <t>FX-001</t>
        </is>
      </c>
      <c r="C7" s="24" t="inlineStr">
        <is>
          <t>Casey Fiction</t>
        </is>
      </c>
      <c r="D7" s="24" t="inlineStr">
        <is>
          <t>Biscuit Fictional</t>
        </is>
      </c>
      <c r="E7" s="25" t="n">
        <v>46238</v>
      </c>
      <c r="F7" s="24" t="inlineStr">
        <is>
          <t>Full Groom</t>
        </is>
      </c>
      <c r="G7" s="26" t="inlineStr">
        <is>
          <t>Completed</t>
        </is>
      </c>
      <c r="H7" s="27" t="n">
        <v>92</v>
      </c>
      <c r="I7" s="28">
        <f>IF(OR(B7="",E7="",G7&lt;&gt;"Completed",E7&gt;Assumptions!$B$3),"",IFERROR(1/(1/MAX(INDEX(($B$5:INDEX($B:$B,104)=B7)*($G$5:INDEX($G:$G,104)="Completed")*($E$5:INDEX($E:$E,104)&lt;E7)*($E$5:INDEX($E:$E,104)&lt;=Assumptions!$B$3)*$E$5:INDEX($E:$E,104),0))),""))</f>
        <v/>
      </c>
      <c r="J7" s="43">
        <f>IF(OR(E7="",I7=""),"",E7-I7)</f>
        <v/>
      </c>
      <c r="K7" s="30">
        <f>IF(B7="","",COUNTIFS($B$5:$B$104,B7,$G$5:$G$104,"Completed",$E$5:$E$104,"&gt;=1",$E$5:$E$104,"&lt;="&amp;Assumptions!$B$3))</f>
        <v/>
      </c>
      <c r="L7" s="31">
        <f>IF(B7="","",IF(K7=0,"No completion",IF(K7=1,"One-time","Repeat")))</f>
        <v/>
      </c>
      <c r="M7" s="30">
        <f>IF(OR(B7="",E7="",G7&lt;&gt;"Completed",E7&gt;Assumptions!$B$3),"",IF(COUNTIFS($B$5:$B$104,B7,$G$5:$G$104,"Completed",$E$5:$E$104,"&lt;"&amp;E7)=0,1,0))</f>
        <v/>
      </c>
      <c r="N7" s="32">
        <f>IF(OR(B7="",K7=0),"",IFERROR(DATE(YEAR(SUMIFS($E$5:$E$104,$B$5:$B$104,B7,$M$5:$M$104,1)/COUNTIFS($B$5:$B$104,B7,$M$5:$M$104,1)),MONTH(SUMIFS($E$5:$E$104,$B$5:$B$104,B7,$M$5:$M$104,1)/COUNTIFS($B$5:$B$104,B7,$M$5:$M$104,1)),1),""))</f>
        <v/>
      </c>
      <c r="O7" s="30">
        <f>IF(OR(B7="",E7="",G7&lt;&gt;"Completed",E7&gt;Assumptions!$B$3),"",1+COUNTIFS($B$5:$B$104,B7,$G$5:$G$104,"Completed",$E$5:$E$104,"&lt;"&amp;E7))</f>
        <v/>
      </c>
      <c r="P7" s="7">
        <f>IF(B7="","",IF(AND(G7="Completed",E7=""),"Review missing service date",IF(AND(G7="Completed",E7&gt;Assumptions!$B$3),"Review completion date",IF(AND(G7="Completed",J7&lt;&gt;"",Assumptions!$B$4&lt;&gt;"",J7&gt;Assumptions!$B$4),"Review long return gap",""))))</f>
        <v/>
      </c>
    </row>
    <row r="8">
      <c r="A8" s="24" t="inlineStr">
        <is>
          <t>SV-0004</t>
        </is>
      </c>
      <c r="B8" s="24" t="inlineStr">
        <is>
          <t>FX-002</t>
        </is>
      </c>
      <c r="C8" s="24" t="inlineStr">
        <is>
          <t>Riley Example</t>
        </is>
      </c>
      <c r="D8" s="24" t="inlineStr">
        <is>
          <t>Clover Imaginary</t>
        </is>
      </c>
      <c r="E8" s="25" t="n">
        <v>46031</v>
      </c>
      <c r="F8" s="24" t="inlineStr">
        <is>
          <t>Puppy Intro</t>
        </is>
      </c>
      <c r="G8" s="26" t="inlineStr">
        <is>
          <t>Completed</t>
        </is>
      </c>
      <c r="H8" s="27" t="n">
        <v>45</v>
      </c>
      <c r="I8" s="33">
        <f>IF(OR(B8="",E8="",G8&lt;&gt;"Completed",E8&gt;Assumptions!$B$3),"",IFERROR(1/(1/MAX(INDEX(($B$5:INDEX($B:$B,104)=B8)*($G$5:INDEX($G:$G,104)="Completed")*($E$5:INDEX($E:$E,104)&lt;E8)*($E$5:INDEX($E:$E,104)&lt;=Assumptions!$B$3)*$E$5:INDEX($E:$E,104),0))),""))</f>
        <v/>
      </c>
      <c r="J8" s="44">
        <f>IF(OR(E8="",I8=""),"",E8-I8)</f>
        <v/>
      </c>
      <c r="K8" s="35">
        <f>IF(B8="","",COUNTIFS($B$5:$B$104,B8,$G$5:$G$104,"Completed",$E$5:$E$104,"&gt;=1",$E$5:$E$104,"&lt;="&amp;Assumptions!$B$3))</f>
        <v/>
      </c>
      <c r="L8" s="36">
        <f>IF(B8="","",IF(K8=0,"No completion",IF(K8=1,"One-time","Repeat")))</f>
        <v/>
      </c>
      <c r="M8" s="35">
        <f>IF(OR(B8="",E8="",G8&lt;&gt;"Completed",E8&gt;Assumptions!$B$3),"",IF(COUNTIFS($B$5:$B$104,B8,$G$5:$G$104,"Completed",$E$5:$E$104,"&lt;"&amp;E8)=0,1,0))</f>
        <v/>
      </c>
      <c r="N8" s="37">
        <f>IF(OR(B8="",K8=0),"",IFERROR(DATE(YEAR(SUMIFS($E$5:$E$104,$B$5:$B$104,B8,$M$5:$M$104,1)/COUNTIFS($B$5:$B$104,B8,$M$5:$M$104,1)),MONTH(SUMIFS($E$5:$E$104,$B$5:$B$104,B8,$M$5:$M$104,1)/COUNTIFS($B$5:$B$104,B8,$M$5:$M$104,1)),1),""))</f>
        <v/>
      </c>
      <c r="O8" s="35">
        <f>IF(OR(B8="",E8="",G8&lt;&gt;"Completed",E8&gt;Assumptions!$B$3),"",1+COUNTIFS($B$5:$B$104,B8,$G$5:$G$104,"Completed",$E$5:$E$104,"&lt;"&amp;E8))</f>
        <v/>
      </c>
      <c r="P8" s="10">
        <f>IF(B8="","",IF(AND(G8="Completed",E8=""),"Review missing service date",IF(AND(G8="Completed",E8&gt;Assumptions!$B$3),"Review completion date",IF(AND(G8="Completed",J8&lt;&gt;"",Assumptions!$B$4&lt;&gt;"",J8&gt;Assumptions!$B$4),"Review long return gap",""))))</f>
        <v/>
      </c>
    </row>
    <row r="9">
      <c r="A9" s="24" t="inlineStr">
        <is>
          <t>SV-0005</t>
        </is>
      </c>
      <c r="B9" s="24" t="inlineStr">
        <is>
          <t>FX-002</t>
        </is>
      </c>
      <c r="C9" s="24" t="inlineStr">
        <is>
          <t>Riley Example</t>
        </is>
      </c>
      <c r="D9" s="24" t="inlineStr">
        <is>
          <t>Clover Imaginary</t>
        </is>
      </c>
      <c r="E9" s="25" t="n">
        <v>46217</v>
      </c>
      <c r="F9" s="24" t="inlineStr">
        <is>
          <t>Full Groom</t>
        </is>
      </c>
      <c r="G9" s="26" t="inlineStr">
        <is>
          <t>Completed</t>
        </is>
      </c>
      <c r="H9" s="27" t="n">
        <v>80</v>
      </c>
      <c r="I9" s="28">
        <f>IF(OR(B9="",E9="",G9&lt;&gt;"Completed",E9&gt;Assumptions!$B$3),"",IFERROR(1/(1/MAX(INDEX(($B$5:INDEX($B:$B,104)=B9)*($G$5:INDEX($G:$G,104)="Completed")*($E$5:INDEX($E:$E,104)&lt;E9)*($E$5:INDEX($E:$E,104)&lt;=Assumptions!$B$3)*$E$5:INDEX($E:$E,104),0))),""))</f>
        <v/>
      </c>
      <c r="J9" s="43">
        <f>IF(OR(E9="",I9=""),"",E9-I9)</f>
        <v/>
      </c>
      <c r="K9" s="30">
        <f>IF(B9="","",COUNTIFS($B$5:$B$104,B9,$G$5:$G$104,"Completed",$E$5:$E$104,"&gt;=1",$E$5:$E$104,"&lt;="&amp;Assumptions!$B$3))</f>
        <v/>
      </c>
      <c r="L9" s="31">
        <f>IF(B9="","",IF(K9=0,"No completion",IF(K9=1,"One-time","Repeat")))</f>
        <v/>
      </c>
      <c r="M9" s="30">
        <f>IF(OR(B9="",E9="",G9&lt;&gt;"Completed",E9&gt;Assumptions!$B$3),"",IF(COUNTIFS($B$5:$B$104,B9,$G$5:$G$104,"Completed",$E$5:$E$104,"&lt;"&amp;E9)=0,1,0))</f>
        <v/>
      </c>
      <c r="N9" s="32">
        <f>IF(OR(B9="",K9=0),"",IFERROR(DATE(YEAR(SUMIFS($E$5:$E$104,$B$5:$B$104,B9,$M$5:$M$104,1)/COUNTIFS($B$5:$B$104,B9,$M$5:$M$104,1)),MONTH(SUMIFS($E$5:$E$104,$B$5:$B$104,B9,$M$5:$M$104,1)/COUNTIFS($B$5:$B$104,B9,$M$5:$M$104,1)),1),""))</f>
        <v/>
      </c>
      <c r="O9" s="30">
        <f>IF(OR(B9="",E9="",G9&lt;&gt;"Completed",E9&gt;Assumptions!$B$3),"",1+COUNTIFS($B$5:$B$104,B9,$G$5:$G$104,"Completed",$E$5:$E$104,"&lt;"&amp;E9))</f>
        <v/>
      </c>
      <c r="P9" s="7">
        <f>IF(B9="","",IF(AND(G9="Completed",E9=""),"Review missing service date",IF(AND(G9="Completed",E9&gt;Assumptions!$B$3),"Review completion date",IF(AND(G9="Completed",J9&lt;&gt;"",Assumptions!$B$4&lt;&gt;"",J9&gt;Assumptions!$B$4),"Review long return gap",""))))</f>
        <v/>
      </c>
    </row>
    <row r="10">
      <c r="A10" s="24" t="inlineStr">
        <is>
          <t>SV-0006</t>
        </is>
      </c>
      <c r="B10" s="24" t="inlineStr">
        <is>
          <t>FX-003</t>
        </is>
      </c>
      <c r="C10" s="24" t="inlineStr">
        <is>
          <t>Morgan Sample</t>
        </is>
      </c>
      <c r="D10" s="24" t="inlineStr">
        <is>
          <t>Juniper Make-Believe</t>
        </is>
      </c>
      <c r="E10" s="25" t="n">
        <v>46115</v>
      </c>
      <c r="F10" s="24" t="inlineStr">
        <is>
          <t>Nail Trim</t>
        </is>
      </c>
      <c r="G10" s="26" t="inlineStr">
        <is>
          <t>Completed</t>
        </is>
      </c>
      <c r="H10" s="27" t="n">
        <v>20</v>
      </c>
      <c r="I10" s="33">
        <f>IF(OR(B10="",E10="",G10&lt;&gt;"Completed",E10&gt;Assumptions!$B$3),"",IFERROR(1/(1/MAX(INDEX(($B$5:INDEX($B:$B,104)=B10)*($G$5:INDEX($G:$G,104)="Completed")*($E$5:INDEX($E:$E,104)&lt;E10)*($E$5:INDEX($E:$E,104)&lt;=Assumptions!$B$3)*$E$5:INDEX($E:$E,104),0))),""))</f>
        <v/>
      </c>
      <c r="J10" s="44">
        <f>IF(OR(E10="",I10=""),"",E10-I10)</f>
        <v/>
      </c>
      <c r="K10" s="35">
        <f>IF(B10="","",COUNTIFS($B$5:$B$104,B10,$G$5:$G$104,"Completed",$E$5:$E$104,"&gt;=1",$E$5:$E$104,"&lt;="&amp;Assumptions!$B$3))</f>
        <v/>
      </c>
      <c r="L10" s="36">
        <f>IF(B10="","",IF(K10=0,"No completion",IF(K10=1,"One-time","Repeat")))</f>
        <v/>
      </c>
      <c r="M10" s="35">
        <f>IF(OR(B10="",E10="",G10&lt;&gt;"Completed",E10&gt;Assumptions!$B$3),"",IF(COUNTIFS($B$5:$B$104,B10,$G$5:$G$104,"Completed",$E$5:$E$104,"&lt;"&amp;E10)=0,1,0))</f>
        <v/>
      </c>
      <c r="N10" s="37">
        <f>IF(OR(B10="",K10=0),"",IFERROR(DATE(YEAR(SUMIFS($E$5:$E$104,$B$5:$B$104,B10,$M$5:$M$104,1)/COUNTIFS($B$5:$B$104,B10,$M$5:$M$104,1)),MONTH(SUMIFS($E$5:$E$104,$B$5:$B$104,B10,$M$5:$M$104,1)/COUNTIFS($B$5:$B$104,B10,$M$5:$M$104,1)),1),""))</f>
        <v/>
      </c>
      <c r="O10" s="35">
        <f>IF(OR(B10="",E10="",G10&lt;&gt;"Completed",E10&gt;Assumptions!$B$3),"",1+COUNTIFS($B$5:$B$104,B10,$G$5:$G$104,"Completed",$E$5:$E$104,"&lt;"&amp;E10))</f>
        <v/>
      </c>
      <c r="P10" s="10">
        <f>IF(B10="","",IF(AND(G10="Completed",E10=""),"Review missing service date",IF(AND(G10="Completed",E10&gt;Assumptions!$B$3),"Review completion date",IF(AND(G10="Completed",J10&lt;&gt;"",Assumptions!$B$4&lt;&gt;"",J10&gt;Assumptions!$B$4),"Review long return gap",""))))</f>
        <v/>
      </c>
    </row>
    <row r="11">
      <c r="A11" s="24" t="inlineStr">
        <is>
          <t>SV-0007</t>
        </is>
      </c>
      <c r="B11" s="24" t="inlineStr">
        <is>
          <t>FX-003</t>
        </is>
      </c>
      <c r="C11" s="24" t="inlineStr">
        <is>
          <t>Morgan Sample</t>
        </is>
      </c>
      <c r="D11" s="24" t="inlineStr">
        <is>
          <t>Juniper Make-Believe</t>
        </is>
      </c>
      <c r="E11" s="25" t="n">
        <v>46272</v>
      </c>
      <c r="F11" s="24" t="inlineStr">
        <is>
          <t>Bath &amp; Brush</t>
        </is>
      </c>
      <c r="G11" s="26" t="inlineStr">
        <is>
          <t>Booked</t>
        </is>
      </c>
      <c r="H11" s="27" t="n">
        <v>55</v>
      </c>
      <c r="I11" s="28">
        <f>IF(OR(B11="",E11="",G11&lt;&gt;"Completed",E11&gt;Assumptions!$B$3),"",IFERROR(1/(1/MAX(INDEX(($B$5:INDEX($B:$B,104)=B11)*($G$5:INDEX($G:$G,104)="Completed")*($E$5:INDEX($E:$E,104)&lt;E11)*($E$5:INDEX($E:$E,104)&lt;=Assumptions!$B$3)*$E$5:INDEX($E:$E,104),0))),""))</f>
        <v/>
      </c>
      <c r="J11" s="43">
        <f>IF(OR(E11="",I11=""),"",E11-I11)</f>
        <v/>
      </c>
      <c r="K11" s="30">
        <f>IF(B11="","",COUNTIFS($B$5:$B$104,B11,$G$5:$G$104,"Completed",$E$5:$E$104,"&gt;=1",$E$5:$E$104,"&lt;="&amp;Assumptions!$B$3))</f>
        <v/>
      </c>
      <c r="L11" s="31">
        <f>IF(B11="","",IF(K11=0,"No completion",IF(K11=1,"One-time","Repeat")))</f>
        <v/>
      </c>
      <c r="M11" s="30">
        <f>IF(OR(B11="",E11="",G11&lt;&gt;"Completed",E11&gt;Assumptions!$B$3),"",IF(COUNTIFS($B$5:$B$104,B11,$G$5:$G$104,"Completed",$E$5:$E$104,"&lt;"&amp;E11)=0,1,0))</f>
        <v/>
      </c>
      <c r="N11" s="32">
        <f>IF(OR(B11="",K11=0),"",IFERROR(DATE(YEAR(SUMIFS($E$5:$E$104,$B$5:$B$104,B11,$M$5:$M$104,1)/COUNTIFS($B$5:$B$104,B11,$M$5:$M$104,1)),MONTH(SUMIFS($E$5:$E$104,$B$5:$B$104,B11,$M$5:$M$104,1)/COUNTIFS($B$5:$B$104,B11,$M$5:$M$104,1)),1),""))</f>
        <v/>
      </c>
      <c r="O11" s="30">
        <f>IF(OR(B11="",E11="",G11&lt;&gt;"Completed",E11&gt;Assumptions!$B$3),"",1+COUNTIFS($B$5:$B$104,B11,$G$5:$G$104,"Completed",$E$5:$E$104,"&lt;"&amp;E11))</f>
        <v/>
      </c>
      <c r="P11" s="7">
        <f>IF(B11="","",IF(AND(G11="Completed",E11=""),"Review missing service date",IF(AND(G11="Completed",E11&gt;Assumptions!$B$3),"Review completion date",IF(AND(G11="Completed",J11&lt;&gt;"",Assumptions!$B$4&lt;&gt;"",J11&gt;Assumptions!$B$4),"Review long return gap",""))))</f>
        <v/>
      </c>
    </row>
    <row r="12">
      <c r="A12" s="24" t="inlineStr">
        <is>
          <t>SV-0008</t>
        </is>
      </c>
      <c r="B12" s="24" t="inlineStr">
        <is>
          <t>FX-004</t>
        </is>
      </c>
      <c r="C12" s="24" t="inlineStr">
        <is>
          <t>Taylor Demo</t>
        </is>
      </c>
      <c r="D12" s="24" t="inlineStr">
        <is>
          <t>Waffles Pretend</t>
        </is>
      </c>
      <c r="E12" s="25" t="n">
        <v>46157</v>
      </c>
      <c r="F12" s="24" t="inlineStr">
        <is>
          <t>Deshedding</t>
        </is>
      </c>
      <c r="G12" s="26" t="inlineStr">
        <is>
          <t>Completed</t>
        </is>
      </c>
      <c r="H12" s="27" t="n">
        <v>70</v>
      </c>
      <c r="I12" s="33">
        <f>IF(OR(B12="",E12="",G12&lt;&gt;"Completed",E12&gt;Assumptions!$B$3),"",IFERROR(1/(1/MAX(INDEX(($B$5:INDEX($B:$B,104)=B12)*($G$5:INDEX($G:$G,104)="Completed")*($E$5:INDEX($E:$E,104)&lt;E12)*($E$5:INDEX($E:$E,104)&lt;=Assumptions!$B$3)*$E$5:INDEX($E:$E,104),0))),""))</f>
        <v/>
      </c>
      <c r="J12" s="44">
        <f>IF(OR(E12="",I12=""),"",E12-I12)</f>
        <v/>
      </c>
      <c r="K12" s="35">
        <f>IF(B12="","",COUNTIFS($B$5:$B$104,B12,$G$5:$G$104,"Completed",$E$5:$E$104,"&gt;=1",$E$5:$E$104,"&lt;="&amp;Assumptions!$B$3))</f>
        <v/>
      </c>
      <c r="L12" s="36">
        <f>IF(B12="","",IF(K12=0,"No completion",IF(K12=1,"One-time","Repeat")))</f>
        <v/>
      </c>
      <c r="M12" s="35">
        <f>IF(OR(B12="",E12="",G12&lt;&gt;"Completed",E12&gt;Assumptions!$B$3),"",IF(COUNTIFS($B$5:$B$104,B12,$G$5:$G$104,"Completed",$E$5:$E$104,"&lt;"&amp;E12)=0,1,0))</f>
        <v/>
      </c>
      <c r="N12" s="37">
        <f>IF(OR(B12="",K12=0),"",IFERROR(DATE(YEAR(SUMIFS($E$5:$E$104,$B$5:$B$104,B12,$M$5:$M$104,1)/COUNTIFS($B$5:$B$104,B12,$M$5:$M$104,1)),MONTH(SUMIFS($E$5:$E$104,$B$5:$B$104,B12,$M$5:$M$104,1)/COUNTIFS($B$5:$B$104,B12,$M$5:$M$104,1)),1),""))</f>
        <v/>
      </c>
      <c r="O12" s="35">
        <f>IF(OR(B12="",E12="",G12&lt;&gt;"Completed",E12&gt;Assumptions!$B$3),"",1+COUNTIFS($B$5:$B$104,B12,$G$5:$G$104,"Completed",$E$5:$E$104,"&lt;"&amp;E12))</f>
        <v/>
      </c>
      <c r="P12" s="10">
        <f>IF(B12="","",IF(AND(G12="Completed",E12=""),"Review missing service date",IF(AND(G12="Completed",E12&gt;Assumptions!$B$3),"Review completion date",IF(AND(G12="Completed",J12&lt;&gt;"",Assumptions!$B$4&lt;&gt;"",J12&gt;Assumptions!$B$4),"Review long return gap",""))))</f>
        <v/>
      </c>
    </row>
    <row r="13">
      <c r="A13" s="24" t="inlineStr">
        <is>
          <t>SV-0009</t>
        </is>
      </c>
      <c r="B13" s="24" t="inlineStr">
        <is>
          <t>FX-004</t>
        </is>
      </c>
      <c r="C13" s="24" t="inlineStr">
        <is>
          <t>Taylor Demo</t>
        </is>
      </c>
      <c r="D13" s="24" t="inlineStr">
        <is>
          <t>Waffles Pretend</t>
        </is>
      </c>
      <c r="E13" s="25" t="n">
        <v>46191</v>
      </c>
      <c r="F13" s="24" t="inlineStr">
        <is>
          <t>Full Groom</t>
        </is>
      </c>
      <c r="G13" s="26" t="inlineStr">
        <is>
          <t>Canceled</t>
        </is>
      </c>
      <c r="H13" s="27" t="n">
        <v>0</v>
      </c>
      <c r="I13" s="28">
        <f>IF(OR(B13="",E13="",G13&lt;&gt;"Completed",E13&gt;Assumptions!$B$3),"",IFERROR(1/(1/MAX(INDEX(($B$5:INDEX($B:$B,104)=B13)*($G$5:INDEX($G:$G,104)="Completed")*($E$5:INDEX($E:$E,104)&lt;E13)*($E$5:INDEX($E:$E,104)&lt;=Assumptions!$B$3)*$E$5:INDEX($E:$E,104),0))),""))</f>
        <v/>
      </c>
      <c r="J13" s="43">
        <f>IF(OR(E13="",I13=""),"",E13-I13)</f>
        <v/>
      </c>
      <c r="K13" s="30">
        <f>IF(B13="","",COUNTIFS($B$5:$B$104,B13,$G$5:$G$104,"Completed",$E$5:$E$104,"&gt;=1",$E$5:$E$104,"&lt;="&amp;Assumptions!$B$3))</f>
        <v/>
      </c>
      <c r="L13" s="31">
        <f>IF(B13="","",IF(K13=0,"No completion",IF(K13=1,"One-time","Repeat")))</f>
        <v/>
      </c>
      <c r="M13" s="30">
        <f>IF(OR(B13="",E13="",G13&lt;&gt;"Completed",E13&gt;Assumptions!$B$3),"",IF(COUNTIFS($B$5:$B$104,B13,$G$5:$G$104,"Completed",$E$5:$E$104,"&lt;"&amp;E13)=0,1,0))</f>
        <v/>
      </c>
      <c r="N13" s="32">
        <f>IF(OR(B13="",K13=0),"",IFERROR(DATE(YEAR(SUMIFS($E$5:$E$104,$B$5:$B$104,B13,$M$5:$M$104,1)/COUNTIFS($B$5:$B$104,B13,$M$5:$M$104,1)),MONTH(SUMIFS($E$5:$E$104,$B$5:$B$104,B13,$M$5:$M$104,1)/COUNTIFS($B$5:$B$104,B13,$M$5:$M$104,1)),1),""))</f>
        <v/>
      </c>
      <c r="O13" s="30">
        <f>IF(OR(B13="",E13="",G13&lt;&gt;"Completed",E13&gt;Assumptions!$B$3),"",1+COUNTIFS($B$5:$B$104,B13,$G$5:$G$104,"Completed",$E$5:$E$104,"&lt;"&amp;E13))</f>
        <v/>
      </c>
      <c r="P13" s="7">
        <f>IF(B13="","",IF(AND(G13="Completed",E13=""),"Review missing service date",IF(AND(G13="Completed",E13&gt;Assumptions!$B$3),"Review completion date",IF(AND(G13="Completed",J13&lt;&gt;"",Assumptions!$B$4&lt;&gt;"",J13&gt;Assumptions!$B$4),"Review long return gap",""))))</f>
        <v/>
      </c>
    </row>
    <row r="14">
      <c r="A14" s="24" t="inlineStr">
        <is>
          <t>SV-0010</t>
        </is>
      </c>
      <c r="B14" s="24" t="inlineStr">
        <is>
          <t>FX-005</t>
        </is>
      </c>
      <c r="C14" s="24" t="inlineStr">
        <is>
          <t>Jamie Placeholder</t>
        </is>
      </c>
      <c r="D14" s="24" t="inlineStr">
        <is>
          <t>Pepper Fictional</t>
        </is>
      </c>
      <c r="E14" s="25" t="n">
        <v>46224</v>
      </c>
      <c r="F14" s="24" t="inlineStr">
        <is>
          <t>Bath &amp; Brush</t>
        </is>
      </c>
      <c r="G14" s="26" t="inlineStr">
        <is>
          <t>Completed</t>
        </is>
      </c>
      <c r="H14" s="27" t="n">
        <v>60</v>
      </c>
      <c r="I14" s="33">
        <f>IF(OR(B14="",E14="",G14&lt;&gt;"Completed",E14&gt;Assumptions!$B$3),"",IFERROR(1/(1/MAX(INDEX(($B$5:INDEX($B:$B,104)=B14)*($G$5:INDEX($G:$G,104)="Completed")*($E$5:INDEX($E:$E,104)&lt;E14)*($E$5:INDEX($E:$E,104)&lt;=Assumptions!$B$3)*$E$5:INDEX($E:$E,104),0))),""))</f>
        <v/>
      </c>
      <c r="J14" s="44">
        <f>IF(OR(E14="",I14=""),"",E14-I14)</f>
        <v/>
      </c>
      <c r="K14" s="35">
        <f>IF(B14="","",COUNTIFS($B$5:$B$104,B14,$G$5:$G$104,"Completed",$E$5:$E$104,"&gt;=1",$E$5:$E$104,"&lt;="&amp;Assumptions!$B$3))</f>
        <v/>
      </c>
      <c r="L14" s="36">
        <f>IF(B14="","",IF(K14=0,"No completion",IF(K14=1,"One-time","Repeat")))</f>
        <v/>
      </c>
      <c r="M14" s="35">
        <f>IF(OR(B14="",E14="",G14&lt;&gt;"Completed",E14&gt;Assumptions!$B$3),"",IF(COUNTIFS($B$5:$B$104,B14,$G$5:$G$104,"Completed",$E$5:$E$104,"&lt;"&amp;E14)=0,1,0))</f>
        <v/>
      </c>
      <c r="N14" s="37">
        <f>IF(OR(B14="",K14=0),"",IFERROR(DATE(YEAR(SUMIFS($E$5:$E$104,$B$5:$B$104,B14,$M$5:$M$104,1)/COUNTIFS($B$5:$B$104,B14,$M$5:$M$104,1)),MONTH(SUMIFS($E$5:$E$104,$B$5:$B$104,B14,$M$5:$M$104,1)/COUNTIFS($B$5:$B$104,B14,$M$5:$M$104,1)),1),""))</f>
        <v/>
      </c>
      <c r="O14" s="35">
        <f>IF(OR(B14="",E14="",G14&lt;&gt;"Completed",E14&gt;Assumptions!$B$3),"",1+COUNTIFS($B$5:$B$104,B14,$G$5:$G$104,"Completed",$E$5:$E$104,"&lt;"&amp;E14))</f>
        <v/>
      </c>
      <c r="P14" s="10">
        <f>IF(B14="","",IF(AND(G14="Completed",E14=""),"Review missing service date",IF(AND(G14="Completed",E14&gt;Assumptions!$B$3),"Review completion date",IF(AND(G14="Completed",J14&lt;&gt;"",Assumptions!$B$4&lt;&gt;"",J14&gt;Assumptions!$B$4),"Review long return gap",""))))</f>
        <v/>
      </c>
    </row>
    <row r="15">
      <c r="A15" s="24" t="inlineStr">
        <is>
          <t>SV-0011</t>
        </is>
      </c>
      <c r="B15" s="24" t="inlineStr">
        <is>
          <t>FX-006</t>
        </is>
      </c>
      <c r="C15" s="24" t="inlineStr">
        <is>
          <t>Devon Mock</t>
        </is>
      </c>
      <c r="D15" s="24" t="inlineStr">
        <is>
          <t>Scout Imaginary</t>
        </is>
      </c>
      <c r="E15" s="25" t="n">
        <v>46180</v>
      </c>
      <c r="F15" s="24" t="inlineStr">
        <is>
          <t>Full Groom</t>
        </is>
      </c>
      <c r="G15" s="26" t="inlineStr">
        <is>
          <t>Completed</t>
        </is>
      </c>
      <c r="H15" s="27" t="n">
        <v>88</v>
      </c>
      <c r="I15" s="28">
        <f>IF(OR(B15="",E15="",G15&lt;&gt;"Completed",E15&gt;Assumptions!$B$3),"",IFERROR(1/(1/MAX(INDEX(($B$5:INDEX($B:$B,104)=B15)*($G$5:INDEX($G:$G,104)="Completed")*($E$5:INDEX($E:$E,104)&lt;E15)*($E$5:INDEX($E:$E,104)&lt;=Assumptions!$B$3)*$E$5:INDEX($E:$E,104),0))),""))</f>
        <v/>
      </c>
      <c r="J15" s="43">
        <f>IF(OR(E15="",I15=""),"",E15-I15)</f>
        <v/>
      </c>
      <c r="K15" s="30">
        <f>IF(B15="","",COUNTIFS($B$5:$B$104,B15,$G$5:$G$104,"Completed",$E$5:$E$104,"&gt;=1",$E$5:$E$104,"&lt;="&amp;Assumptions!$B$3))</f>
        <v/>
      </c>
      <c r="L15" s="31">
        <f>IF(B15="","",IF(K15=0,"No completion",IF(K15=1,"One-time","Repeat")))</f>
        <v/>
      </c>
      <c r="M15" s="30">
        <f>IF(OR(B15="",E15="",G15&lt;&gt;"Completed",E15&gt;Assumptions!$B$3),"",IF(COUNTIFS($B$5:$B$104,B15,$G$5:$G$104,"Completed",$E$5:$E$104,"&lt;"&amp;E15)=0,1,0))</f>
        <v/>
      </c>
      <c r="N15" s="32">
        <f>IF(OR(B15="",K15=0),"",IFERROR(DATE(YEAR(SUMIFS($E$5:$E$104,$B$5:$B$104,B15,$M$5:$M$104,1)/COUNTIFS($B$5:$B$104,B15,$M$5:$M$104,1)),MONTH(SUMIFS($E$5:$E$104,$B$5:$B$104,B15,$M$5:$M$104,1)/COUNTIFS($B$5:$B$104,B15,$M$5:$M$104,1)),1),""))</f>
        <v/>
      </c>
      <c r="O15" s="30">
        <f>IF(OR(B15="",E15="",G15&lt;&gt;"Completed",E15&gt;Assumptions!$B$3),"",1+COUNTIFS($B$5:$B$104,B15,$G$5:$G$104,"Completed",$E$5:$E$104,"&lt;"&amp;E15))</f>
        <v/>
      </c>
      <c r="P15" s="7">
        <f>IF(B15="","",IF(AND(G15="Completed",E15=""),"Review missing service date",IF(AND(G15="Completed",E15&gt;Assumptions!$B$3),"Review completion date",IF(AND(G15="Completed",J15&lt;&gt;"",Assumptions!$B$4&lt;&gt;"",J15&gt;Assumptions!$B$4),"Review long return gap",""))))</f>
        <v/>
      </c>
    </row>
    <row r="16">
      <c r="A16" s="24" t="inlineStr">
        <is>
          <t>SV-0012</t>
        </is>
      </c>
      <c r="B16" s="24" t="inlineStr">
        <is>
          <t>FX-006</t>
        </is>
      </c>
      <c r="C16" s="24" t="inlineStr">
        <is>
          <t>Devon Mock</t>
        </is>
      </c>
      <c r="D16" s="24" t="inlineStr">
        <is>
          <t>Scout Imaginary</t>
        </is>
      </c>
      <c r="E16" s="25" t="n">
        <v>46267</v>
      </c>
      <c r="F16" s="24" t="inlineStr">
        <is>
          <t>Nail Trim</t>
        </is>
      </c>
      <c r="G16" s="26" t="inlineStr">
        <is>
          <t>Completed</t>
        </is>
      </c>
      <c r="H16" s="27" t="n">
        <v>22</v>
      </c>
      <c r="I16" s="33">
        <f>IF(OR(B16="",E16="",G16&lt;&gt;"Completed",E16&gt;Assumptions!$B$3),"",IFERROR(1/(1/MAX(INDEX(($B$5:INDEX($B:$B,104)=B16)*($G$5:INDEX($G:$G,104)="Completed")*($E$5:INDEX($E:$E,104)&lt;E16)*($E$5:INDEX($E:$E,104)&lt;=Assumptions!$B$3)*$E$5:INDEX($E:$E,104),0))),""))</f>
        <v/>
      </c>
      <c r="J16" s="44">
        <f>IF(OR(E16="",I16=""),"",E16-I16)</f>
        <v/>
      </c>
      <c r="K16" s="35">
        <f>IF(B16="","",COUNTIFS($B$5:$B$104,B16,$G$5:$G$104,"Completed",$E$5:$E$104,"&gt;=1",$E$5:$E$104,"&lt;="&amp;Assumptions!$B$3))</f>
        <v/>
      </c>
      <c r="L16" s="36">
        <f>IF(B16="","",IF(K16=0,"No completion",IF(K16=1,"One-time","Repeat")))</f>
        <v/>
      </c>
      <c r="M16" s="35">
        <f>IF(OR(B16="",E16="",G16&lt;&gt;"Completed",E16&gt;Assumptions!$B$3),"",IF(COUNTIFS($B$5:$B$104,B16,$G$5:$G$104,"Completed",$E$5:$E$104,"&lt;"&amp;E16)=0,1,0))</f>
        <v/>
      </c>
      <c r="N16" s="37">
        <f>IF(OR(B16="",K16=0),"",IFERROR(DATE(YEAR(SUMIFS($E$5:$E$104,$B$5:$B$104,B16,$M$5:$M$104,1)/COUNTIFS($B$5:$B$104,B16,$M$5:$M$104,1)),MONTH(SUMIFS($E$5:$E$104,$B$5:$B$104,B16,$M$5:$M$104,1)/COUNTIFS($B$5:$B$104,B16,$M$5:$M$104,1)),1),""))</f>
        <v/>
      </c>
      <c r="O16" s="35">
        <f>IF(OR(B16="",E16="",G16&lt;&gt;"Completed",E16&gt;Assumptions!$B$3),"",1+COUNTIFS($B$5:$B$104,B16,$G$5:$G$104,"Completed",$E$5:$E$104,"&lt;"&amp;E16))</f>
        <v/>
      </c>
      <c r="P16" s="10">
        <f>IF(B16="","",IF(AND(G16="Completed",E16=""),"Review missing service date",IF(AND(G16="Completed",E16&gt;Assumptions!$B$3),"Review completion date",IF(AND(G16="Completed",J16&lt;&gt;"",Assumptions!$B$4&lt;&gt;"",J16&gt;Assumptions!$B$4),"Review long return gap",""))))</f>
        <v/>
      </c>
    </row>
    <row r="17">
      <c r="A17" s="24" t="n"/>
      <c r="B17" s="24" t="n"/>
      <c r="C17" s="24" t="n"/>
      <c r="D17" s="24" t="n"/>
      <c r="E17" s="25" t="n"/>
      <c r="F17" s="24" t="n"/>
      <c r="G17" s="26" t="n"/>
      <c r="H17" s="27" t="n"/>
      <c r="I17" s="28">
        <f>IF(OR(B17="",E17="",G17&lt;&gt;"Completed",E17&gt;Assumptions!$B$3),"",IFERROR(1/(1/MAX(INDEX(($B$5:INDEX($B:$B,104)=B17)*($G$5:INDEX($G:$G,104)="Completed")*($E$5:INDEX($E:$E,104)&lt;E17)*($E$5:INDEX($E:$E,104)&lt;=Assumptions!$B$3)*$E$5:INDEX($E:$E,104),0))),""))</f>
        <v/>
      </c>
      <c r="J17" s="43">
        <f>IF(OR(E17="",I17=""),"",E17-I17)</f>
        <v/>
      </c>
      <c r="K17" s="30">
        <f>IF(B17="","",COUNTIFS($B$5:$B$104,B17,$G$5:$G$104,"Completed",$E$5:$E$104,"&gt;=1",$E$5:$E$104,"&lt;="&amp;Assumptions!$B$3))</f>
        <v/>
      </c>
      <c r="L17" s="31">
        <f>IF(B17="","",IF(K17=0,"No completion",IF(K17=1,"One-time","Repeat")))</f>
        <v/>
      </c>
      <c r="M17" s="30">
        <f>IF(OR(B17="",E17="",G17&lt;&gt;"Completed",E17&gt;Assumptions!$B$3),"",IF(COUNTIFS($B$5:$B$104,B17,$G$5:$G$104,"Completed",$E$5:$E$104,"&lt;"&amp;E17)=0,1,0))</f>
        <v/>
      </c>
      <c r="N17" s="32">
        <f>IF(OR(B17="",K17=0),"",IFERROR(DATE(YEAR(SUMIFS($E$5:$E$104,$B$5:$B$104,B17,$M$5:$M$104,1)/COUNTIFS($B$5:$B$104,B17,$M$5:$M$104,1)),MONTH(SUMIFS($E$5:$E$104,$B$5:$B$104,B17,$M$5:$M$104,1)/COUNTIFS($B$5:$B$104,B17,$M$5:$M$104,1)),1),""))</f>
        <v/>
      </c>
      <c r="O17" s="30">
        <f>IF(OR(B17="",E17="",G17&lt;&gt;"Completed",E17&gt;Assumptions!$B$3),"",1+COUNTIFS($B$5:$B$104,B17,$G$5:$G$104,"Completed",$E$5:$E$104,"&lt;"&amp;E17))</f>
        <v/>
      </c>
      <c r="P17" s="7">
        <f>IF(B17="","",IF(AND(G17="Completed",E17=""),"Review missing service date",IF(AND(G17="Completed",E17&gt;Assumptions!$B$3),"Review completion date",IF(AND(G17="Completed",J17&lt;&gt;"",Assumptions!$B$4&lt;&gt;"",J17&gt;Assumptions!$B$4),"Review long return gap",""))))</f>
        <v/>
      </c>
    </row>
    <row r="18">
      <c r="A18" s="24" t="n"/>
      <c r="B18" s="24" t="n"/>
      <c r="C18" s="24" t="n"/>
      <c r="D18" s="24" t="n"/>
      <c r="E18" s="25" t="n"/>
      <c r="F18" s="24" t="n"/>
      <c r="G18" s="26" t="n"/>
      <c r="H18" s="27" t="n"/>
      <c r="I18" s="33">
        <f>IF(OR(B18="",E18="",G18&lt;&gt;"Completed",E18&gt;Assumptions!$B$3),"",IFERROR(1/(1/MAX(INDEX(($B$5:INDEX($B:$B,104)=B18)*($G$5:INDEX($G:$G,104)="Completed")*($E$5:INDEX($E:$E,104)&lt;E18)*($E$5:INDEX($E:$E,104)&lt;=Assumptions!$B$3)*$E$5:INDEX($E:$E,104),0))),""))</f>
        <v/>
      </c>
      <c r="J18" s="44">
        <f>IF(OR(E18="",I18=""),"",E18-I18)</f>
        <v/>
      </c>
      <c r="K18" s="35">
        <f>IF(B18="","",COUNTIFS($B$5:$B$104,B18,$G$5:$G$104,"Completed",$E$5:$E$104,"&gt;=1",$E$5:$E$104,"&lt;="&amp;Assumptions!$B$3))</f>
        <v/>
      </c>
      <c r="L18" s="36">
        <f>IF(B18="","",IF(K18=0,"No completion",IF(K18=1,"One-time","Repeat")))</f>
        <v/>
      </c>
      <c r="M18" s="35">
        <f>IF(OR(B18="",E18="",G18&lt;&gt;"Completed",E18&gt;Assumptions!$B$3),"",IF(COUNTIFS($B$5:$B$104,B18,$G$5:$G$104,"Completed",$E$5:$E$104,"&lt;"&amp;E18)=0,1,0))</f>
        <v/>
      </c>
      <c r="N18" s="37">
        <f>IF(OR(B18="",K18=0),"",IFERROR(DATE(YEAR(SUMIFS($E$5:$E$104,$B$5:$B$104,B18,$M$5:$M$104,1)/COUNTIFS($B$5:$B$104,B18,$M$5:$M$104,1)),MONTH(SUMIFS($E$5:$E$104,$B$5:$B$104,B18,$M$5:$M$104,1)/COUNTIFS($B$5:$B$104,B18,$M$5:$M$104,1)),1),""))</f>
        <v/>
      </c>
      <c r="O18" s="35">
        <f>IF(OR(B18="",E18="",G18&lt;&gt;"Completed",E18&gt;Assumptions!$B$3),"",1+COUNTIFS($B$5:$B$104,B18,$G$5:$G$104,"Completed",$E$5:$E$104,"&lt;"&amp;E18))</f>
        <v/>
      </c>
      <c r="P18" s="10">
        <f>IF(B18="","",IF(AND(G18="Completed",E18=""),"Review missing service date",IF(AND(G18="Completed",E18&gt;Assumptions!$B$3),"Review completion date",IF(AND(G18="Completed",J18&lt;&gt;"",Assumptions!$B$4&lt;&gt;"",J18&gt;Assumptions!$B$4),"Review long return gap",""))))</f>
        <v/>
      </c>
    </row>
    <row r="19">
      <c r="A19" s="24" t="n"/>
      <c r="B19" s="24" t="n"/>
      <c r="C19" s="24" t="n"/>
      <c r="D19" s="24" t="n"/>
      <c r="E19" s="25" t="n"/>
      <c r="F19" s="24" t="n"/>
      <c r="G19" s="26" t="n"/>
      <c r="H19" s="27" t="n"/>
      <c r="I19" s="28">
        <f>IF(OR(B19="",E19="",G19&lt;&gt;"Completed",E19&gt;Assumptions!$B$3),"",IFERROR(1/(1/MAX(INDEX(($B$5:INDEX($B:$B,104)=B19)*($G$5:INDEX($G:$G,104)="Completed")*($E$5:INDEX($E:$E,104)&lt;E19)*($E$5:INDEX($E:$E,104)&lt;=Assumptions!$B$3)*$E$5:INDEX($E:$E,104),0))),""))</f>
        <v/>
      </c>
      <c r="J19" s="43">
        <f>IF(OR(E19="",I19=""),"",E19-I19)</f>
        <v/>
      </c>
      <c r="K19" s="30">
        <f>IF(B19="","",COUNTIFS($B$5:$B$104,B19,$G$5:$G$104,"Completed",$E$5:$E$104,"&gt;=1",$E$5:$E$104,"&lt;="&amp;Assumptions!$B$3))</f>
        <v/>
      </c>
      <c r="L19" s="31">
        <f>IF(B19="","",IF(K19=0,"No completion",IF(K19=1,"One-time","Repeat")))</f>
        <v/>
      </c>
      <c r="M19" s="30">
        <f>IF(OR(B19="",E19="",G19&lt;&gt;"Completed",E19&gt;Assumptions!$B$3),"",IF(COUNTIFS($B$5:$B$104,B19,$G$5:$G$104,"Completed",$E$5:$E$104,"&lt;"&amp;E19)=0,1,0))</f>
        <v/>
      </c>
      <c r="N19" s="32">
        <f>IF(OR(B19="",K19=0),"",IFERROR(DATE(YEAR(SUMIFS($E$5:$E$104,$B$5:$B$104,B19,$M$5:$M$104,1)/COUNTIFS($B$5:$B$104,B19,$M$5:$M$104,1)),MONTH(SUMIFS($E$5:$E$104,$B$5:$B$104,B19,$M$5:$M$104,1)/COUNTIFS($B$5:$B$104,B19,$M$5:$M$104,1)),1),""))</f>
        <v/>
      </c>
      <c r="O19" s="30">
        <f>IF(OR(B19="",E19="",G19&lt;&gt;"Completed",E19&gt;Assumptions!$B$3),"",1+COUNTIFS($B$5:$B$104,B19,$G$5:$G$104,"Completed",$E$5:$E$104,"&lt;"&amp;E19))</f>
        <v/>
      </c>
      <c r="P19" s="7">
        <f>IF(B19="","",IF(AND(G19="Completed",E19=""),"Review missing service date",IF(AND(G19="Completed",E19&gt;Assumptions!$B$3),"Review completion date",IF(AND(G19="Completed",J19&lt;&gt;"",Assumptions!$B$4&lt;&gt;"",J19&gt;Assumptions!$B$4),"Review long return gap",""))))</f>
        <v/>
      </c>
    </row>
    <row r="20">
      <c r="A20" s="24" t="n"/>
      <c r="B20" s="24" t="n"/>
      <c r="C20" s="24" t="n"/>
      <c r="D20" s="24" t="n"/>
      <c r="E20" s="25" t="n"/>
      <c r="F20" s="24" t="n"/>
      <c r="G20" s="26" t="n"/>
      <c r="H20" s="27" t="n"/>
      <c r="I20" s="33">
        <f>IF(OR(B20="",E20="",G20&lt;&gt;"Completed",E20&gt;Assumptions!$B$3),"",IFERROR(1/(1/MAX(INDEX(($B$5:INDEX($B:$B,104)=B20)*($G$5:INDEX($G:$G,104)="Completed")*($E$5:INDEX($E:$E,104)&lt;E20)*($E$5:INDEX($E:$E,104)&lt;=Assumptions!$B$3)*$E$5:INDEX($E:$E,104),0))),""))</f>
        <v/>
      </c>
      <c r="J20" s="44">
        <f>IF(OR(E20="",I20=""),"",E20-I20)</f>
        <v/>
      </c>
      <c r="K20" s="35">
        <f>IF(B20="","",COUNTIFS($B$5:$B$104,B20,$G$5:$G$104,"Completed",$E$5:$E$104,"&gt;=1",$E$5:$E$104,"&lt;="&amp;Assumptions!$B$3))</f>
        <v/>
      </c>
      <c r="L20" s="36">
        <f>IF(B20="","",IF(K20=0,"No completion",IF(K20=1,"One-time","Repeat")))</f>
        <v/>
      </c>
      <c r="M20" s="35">
        <f>IF(OR(B20="",E20="",G20&lt;&gt;"Completed",E20&gt;Assumptions!$B$3),"",IF(COUNTIFS($B$5:$B$104,B20,$G$5:$G$104,"Completed",$E$5:$E$104,"&lt;"&amp;E20)=0,1,0))</f>
        <v/>
      </c>
      <c r="N20" s="37">
        <f>IF(OR(B20="",K20=0),"",IFERROR(DATE(YEAR(SUMIFS($E$5:$E$104,$B$5:$B$104,B20,$M$5:$M$104,1)/COUNTIFS($B$5:$B$104,B20,$M$5:$M$104,1)),MONTH(SUMIFS($E$5:$E$104,$B$5:$B$104,B20,$M$5:$M$104,1)/COUNTIFS($B$5:$B$104,B20,$M$5:$M$104,1)),1),""))</f>
        <v/>
      </c>
      <c r="O20" s="35">
        <f>IF(OR(B20="",E20="",G20&lt;&gt;"Completed",E20&gt;Assumptions!$B$3),"",1+COUNTIFS($B$5:$B$104,B20,$G$5:$G$104,"Completed",$E$5:$E$104,"&lt;"&amp;E20))</f>
        <v/>
      </c>
      <c r="P20" s="10">
        <f>IF(B20="","",IF(AND(G20="Completed",E20=""),"Review missing service date",IF(AND(G20="Completed",E20&gt;Assumptions!$B$3),"Review completion date",IF(AND(G20="Completed",J20&lt;&gt;"",Assumptions!$B$4&lt;&gt;"",J20&gt;Assumptions!$B$4),"Review long return gap",""))))</f>
        <v/>
      </c>
    </row>
    <row r="21">
      <c r="A21" s="24" t="n"/>
      <c r="B21" s="24" t="n"/>
      <c r="C21" s="24" t="n"/>
      <c r="D21" s="24" t="n"/>
      <c r="E21" s="25" t="n"/>
      <c r="F21" s="24" t="n"/>
      <c r="G21" s="26" t="n"/>
      <c r="H21" s="27" t="n"/>
      <c r="I21" s="28">
        <f>IF(OR(B21="",E21="",G21&lt;&gt;"Completed",E21&gt;Assumptions!$B$3),"",IFERROR(1/(1/MAX(INDEX(($B$5:INDEX($B:$B,104)=B21)*($G$5:INDEX($G:$G,104)="Completed")*($E$5:INDEX($E:$E,104)&lt;E21)*($E$5:INDEX($E:$E,104)&lt;=Assumptions!$B$3)*$E$5:INDEX($E:$E,104),0))),""))</f>
        <v/>
      </c>
      <c r="J21" s="43">
        <f>IF(OR(E21="",I21=""),"",E21-I21)</f>
        <v/>
      </c>
      <c r="K21" s="30">
        <f>IF(B21="","",COUNTIFS($B$5:$B$104,B21,$G$5:$G$104,"Completed",$E$5:$E$104,"&gt;=1",$E$5:$E$104,"&lt;="&amp;Assumptions!$B$3))</f>
        <v/>
      </c>
      <c r="L21" s="31">
        <f>IF(B21="","",IF(K21=0,"No completion",IF(K21=1,"One-time","Repeat")))</f>
        <v/>
      </c>
      <c r="M21" s="30">
        <f>IF(OR(B21="",E21="",G21&lt;&gt;"Completed",E21&gt;Assumptions!$B$3),"",IF(COUNTIFS($B$5:$B$104,B21,$G$5:$G$104,"Completed",$E$5:$E$104,"&lt;"&amp;E21)=0,1,0))</f>
        <v/>
      </c>
      <c r="N21" s="32">
        <f>IF(OR(B21="",K21=0),"",IFERROR(DATE(YEAR(SUMIFS($E$5:$E$104,$B$5:$B$104,B21,$M$5:$M$104,1)/COUNTIFS($B$5:$B$104,B21,$M$5:$M$104,1)),MONTH(SUMIFS($E$5:$E$104,$B$5:$B$104,B21,$M$5:$M$104,1)/COUNTIFS($B$5:$B$104,B21,$M$5:$M$104,1)),1),""))</f>
        <v/>
      </c>
      <c r="O21" s="30">
        <f>IF(OR(B21="",E21="",G21&lt;&gt;"Completed",E21&gt;Assumptions!$B$3),"",1+COUNTIFS($B$5:$B$104,B21,$G$5:$G$104,"Completed",$E$5:$E$104,"&lt;"&amp;E21))</f>
        <v/>
      </c>
      <c r="P21" s="7">
        <f>IF(B21="","",IF(AND(G21="Completed",E21=""),"Review missing service date",IF(AND(G21="Completed",E21&gt;Assumptions!$B$3),"Review completion date",IF(AND(G21="Completed",J21&lt;&gt;"",Assumptions!$B$4&lt;&gt;"",J21&gt;Assumptions!$B$4),"Review long return gap",""))))</f>
        <v/>
      </c>
    </row>
    <row r="22">
      <c r="A22" s="24" t="n"/>
      <c r="B22" s="24" t="n"/>
      <c r="C22" s="24" t="n"/>
      <c r="D22" s="24" t="n"/>
      <c r="E22" s="25" t="n"/>
      <c r="F22" s="24" t="n"/>
      <c r="G22" s="26" t="n"/>
      <c r="H22" s="27" t="n"/>
      <c r="I22" s="33">
        <f>IF(OR(B22="",E22="",G22&lt;&gt;"Completed",E22&gt;Assumptions!$B$3),"",IFERROR(1/(1/MAX(INDEX(($B$5:INDEX($B:$B,104)=B22)*($G$5:INDEX($G:$G,104)="Completed")*($E$5:INDEX($E:$E,104)&lt;E22)*($E$5:INDEX($E:$E,104)&lt;=Assumptions!$B$3)*$E$5:INDEX($E:$E,104),0))),""))</f>
        <v/>
      </c>
      <c r="J22" s="44">
        <f>IF(OR(E22="",I22=""),"",E22-I22)</f>
        <v/>
      </c>
      <c r="K22" s="35">
        <f>IF(B22="","",COUNTIFS($B$5:$B$104,B22,$G$5:$G$104,"Completed",$E$5:$E$104,"&gt;=1",$E$5:$E$104,"&lt;="&amp;Assumptions!$B$3))</f>
        <v/>
      </c>
      <c r="L22" s="36">
        <f>IF(B22="","",IF(K22=0,"No completion",IF(K22=1,"One-time","Repeat")))</f>
        <v/>
      </c>
      <c r="M22" s="35">
        <f>IF(OR(B22="",E22="",G22&lt;&gt;"Completed",E22&gt;Assumptions!$B$3),"",IF(COUNTIFS($B$5:$B$104,B22,$G$5:$G$104,"Completed",$E$5:$E$104,"&lt;"&amp;E22)=0,1,0))</f>
        <v/>
      </c>
      <c r="N22" s="37">
        <f>IF(OR(B22="",K22=0),"",IFERROR(DATE(YEAR(SUMIFS($E$5:$E$104,$B$5:$B$104,B22,$M$5:$M$104,1)/COUNTIFS($B$5:$B$104,B22,$M$5:$M$104,1)),MONTH(SUMIFS($E$5:$E$104,$B$5:$B$104,B22,$M$5:$M$104,1)/COUNTIFS($B$5:$B$104,B22,$M$5:$M$104,1)),1),""))</f>
        <v/>
      </c>
      <c r="O22" s="35">
        <f>IF(OR(B22="",E22="",G22&lt;&gt;"Completed",E22&gt;Assumptions!$B$3),"",1+COUNTIFS($B$5:$B$104,B22,$G$5:$G$104,"Completed",$E$5:$E$104,"&lt;"&amp;E22))</f>
        <v/>
      </c>
      <c r="P22" s="10">
        <f>IF(B22="","",IF(AND(G22="Completed",E22=""),"Review missing service date",IF(AND(G22="Completed",E22&gt;Assumptions!$B$3),"Review completion date",IF(AND(G22="Completed",J22&lt;&gt;"",Assumptions!$B$4&lt;&gt;"",J22&gt;Assumptions!$B$4),"Review long return gap",""))))</f>
        <v/>
      </c>
    </row>
    <row r="23">
      <c r="A23" s="24" t="n"/>
      <c r="B23" s="24" t="n"/>
      <c r="C23" s="24" t="n"/>
      <c r="D23" s="24" t="n"/>
      <c r="E23" s="25" t="n"/>
      <c r="F23" s="24" t="n"/>
      <c r="G23" s="26" t="n"/>
      <c r="H23" s="27" t="n"/>
      <c r="I23" s="28">
        <f>IF(OR(B23="",E23="",G23&lt;&gt;"Completed",E23&gt;Assumptions!$B$3),"",IFERROR(1/(1/MAX(INDEX(($B$5:INDEX($B:$B,104)=B23)*($G$5:INDEX($G:$G,104)="Completed")*($E$5:INDEX($E:$E,104)&lt;E23)*($E$5:INDEX($E:$E,104)&lt;=Assumptions!$B$3)*$E$5:INDEX($E:$E,104),0))),""))</f>
        <v/>
      </c>
      <c r="J23" s="43">
        <f>IF(OR(E23="",I23=""),"",E23-I23)</f>
        <v/>
      </c>
      <c r="K23" s="30">
        <f>IF(B23="","",COUNTIFS($B$5:$B$104,B23,$G$5:$G$104,"Completed",$E$5:$E$104,"&gt;=1",$E$5:$E$104,"&lt;="&amp;Assumptions!$B$3))</f>
        <v/>
      </c>
      <c r="L23" s="31">
        <f>IF(B23="","",IF(K23=0,"No completion",IF(K23=1,"One-time","Repeat")))</f>
        <v/>
      </c>
      <c r="M23" s="30">
        <f>IF(OR(B23="",E23="",G23&lt;&gt;"Completed",E23&gt;Assumptions!$B$3),"",IF(COUNTIFS($B$5:$B$104,B23,$G$5:$G$104,"Completed",$E$5:$E$104,"&lt;"&amp;E23)=0,1,0))</f>
        <v/>
      </c>
      <c r="N23" s="32">
        <f>IF(OR(B23="",K23=0),"",IFERROR(DATE(YEAR(SUMIFS($E$5:$E$104,$B$5:$B$104,B23,$M$5:$M$104,1)/COUNTIFS($B$5:$B$104,B23,$M$5:$M$104,1)),MONTH(SUMIFS($E$5:$E$104,$B$5:$B$104,B23,$M$5:$M$104,1)/COUNTIFS($B$5:$B$104,B23,$M$5:$M$104,1)),1),""))</f>
        <v/>
      </c>
      <c r="O23" s="30">
        <f>IF(OR(B23="",E23="",G23&lt;&gt;"Completed",E23&gt;Assumptions!$B$3),"",1+COUNTIFS($B$5:$B$104,B23,$G$5:$G$104,"Completed",$E$5:$E$104,"&lt;"&amp;E23))</f>
        <v/>
      </c>
      <c r="P23" s="7">
        <f>IF(B23="","",IF(AND(G23="Completed",E23=""),"Review missing service date",IF(AND(G23="Completed",E23&gt;Assumptions!$B$3),"Review completion date",IF(AND(G23="Completed",J23&lt;&gt;"",Assumptions!$B$4&lt;&gt;"",J23&gt;Assumptions!$B$4),"Review long return gap",""))))</f>
        <v/>
      </c>
    </row>
    <row r="24">
      <c r="A24" s="24" t="n"/>
      <c r="B24" s="24" t="n"/>
      <c r="C24" s="24" t="n"/>
      <c r="D24" s="24" t="n"/>
      <c r="E24" s="25" t="n"/>
      <c r="F24" s="24" t="n"/>
      <c r="G24" s="26" t="n"/>
      <c r="H24" s="27" t="n"/>
      <c r="I24" s="33">
        <f>IF(OR(B24="",E24="",G24&lt;&gt;"Completed",E24&gt;Assumptions!$B$3),"",IFERROR(1/(1/MAX(INDEX(($B$5:INDEX($B:$B,104)=B24)*($G$5:INDEX($G:$G,104)="Completed")*($E$5:INDEX($E:$E,104)&lt;E24)*($E$5:INDEX($E:$E,104)&lt;=Assumptions!$B$3)*$E$5:INDEX($E:$E,104),0))),""))</f>
        <v/>
      </c>
      <c r="J24" s="44">
        <f>IF(OR(E24="",I24=""),"",E24-I24)</f>
        <v/>
      </c>
      <c r="K24" s="35">
        <f>IF(B24="","",COUNTIFS($B$5:$B$104,B24,$G$5:$G$104,"Completed",$E$5:$E$104,"&gt;=1",$E$5:$E$104,"&lt;="&amp;Assumptions!$B$3))</f>
        <v/>
      </c>
      <c r="L24" s="36">
        <f>IF(B24="","",IF(K24=0,"No completion",IF(K24=1,"One-time","Repeat")))</f>
        <v/>
      </c>
      <c r="M24" s="35">
        <f>IF(OR(B24="",E24="",G24&lt;&gt;"Completed",E24&gt;Assumptions!$B$3),"",IF(COUNTIFS($B$5:$B$104,B24,$G$5:$G$104,"Completed",$E$5:$E$104,"&lt;"&amp;E24)=0,1,0))</f>
        <v/>
      </c>
      <c r="N24" s="37">
        <f>IF(OR(B24="",K24=0),"",IFERROR(DATE(YEAR(SUMIFS($E$5:$E$104,$B$5:$B$104,B24,$M$5:$M$104,1)/COUNTIFS($B$5:$B$104,B24,$M$5:$M$104,1)),MONTH(SUMIFS($E$5:$E$104,$B$5:$B$104,B24,$M$5:$M$104,1)/COUNTIFS($B$5:$B$104,B24,$M$5:$M$104,1)),1),""))</f>
        <v/>
      </c>
      <c r="O24" s="35">
        <f>IF(OR(B24="",E24="",G24&lt;&gt;"Completed",E24&gt;Assumptions!$B$3),"",1+COUNTIFS($B$5:$B$104,B24,$G$5:$G$104,"Completed",$E$5:$E$104,"&lt;"&amp;E24))</f>
        <v/>
      </c>
      <c r="P24" s="10">
        <f>IF(B24="","",IF(AND(G24="Completed",E24=""),"Review missing service date",IF(AND(G24="Completed",E24&gt;Assumptions!$B$3),"Review completion date",IF(AND(G24="Completed",J24&lt;&gt;"",Assumptions!$B$4&lt;&gt;"",J24&gt;Assumptions!$B$4),"Review long return gap",""))))</f>
        <v/>
      </c>
    </row>
    <row r="25">
      <c r="A25" s="24" t="n"/>
      <c r="B25" s="24" t="n"/>
      <c r="C25" s="24" t="n"/>
      <c r="D25" s="24" t="n"/>
      <c r="E25" s="25" t="n"/>
      <c r="F25" s="24" t="n"/>
      <c r="G25" s="26" t="n"/>
      <c r="H25" s="27" t="n"/>
      <c r="I25" s="28">
        <f>IF(OR(B25="",E25="",G25&lt;&gt;"Completed",E25&gt;Assumptions!$B$3),"",IFERROR(1/(1/MAX(INDEX(($B$5:INDEX($B:$B,104)=B25)*($G$5:INDEX($G:$G,104)="Completed")*($E$5:INDEX($E:$E,104)&lt;E25)*($E$5:INDEX($E:$E,104)&lt;=Assumptions!$B$3)*$E$5:INDEX($E:$E,104),0))),""))</f>
        <v/>
      </c>
      <c r="J25" s="43">
        <f>IF(OR(E25="",I25=""),"",E25-I25)</f>
        <v/>
      </c>
      <c r="K25" s="30">
        <f>IF(B25="","",COUNTIFS($B$5:$B$104,B25,$G$5:$G$104,"Completed",$E$5:$E$104,"&gt;=1",$E$5:$E$104,"&lt;="&amp;Assumptions!$B$3))</f>
        <v/>
      </c>
      <c r="L25" s="31">
        <f>IF(B25="","",IF(K25=0,"No completion",IF(K25=1,"One-time","Repeat")))</f>
        <v/>
      </c>
      <c r="M25" s="30">
        <f>IF(OR(B25="",E25="",G25&lt;&gt;"Completed",E25&gt;Assumptions!$B$3),"",IF(COUNTIFS($B$5:$B$104,B25,$G$5:$G$104,"Completed",$E$5:$E$104,"&lt;"&amp;E25)=0,1,0))</f>
        <v/>
      </c>
      <c r="N25" s="32">
        <f>IF(OR(B25="",K25=0),"",IFERROR(DATE(YEAR(SUMIFS($E$5:$E$104,$B$5:$B$104,B25,$M$5:$M$104,1)/COUNTIFS($B$5:$B$104,B25,$M$5:$M$104,1)),MONTH(SUMIFS($E$5:$E$104,$B$5:$B$104,B25,$M$5:$M$104,1)/COUNTIFS($B$5:$B$104,B25,$M$5:$M$104,1)),1),""))</f>
        <v/>
      </c>
      <c r="O25" s="30">
        <f>IF(OR(B25="",E25="",G25&lt;&gt;"Completed",E25&gt;Assumptions!$B$3),"",1+COUNTIFS($B$5:$B$104,B25,$G$5:$G$104,"Completed",$E$5:$E$104,"&lt;"&amp;E25))</f>
        <v/>
      </c>
      <c r="P25" s="7">
        <f>IF(B25="","",IF(AND(G25="Completed",E25=""),"Review missing service date",IF(AND(G25="Completed",E25&gt;Assumptions!$B$3),"Review completion date",IF(AND(G25="Completed",J25&lt;&gt;"",Assumptions!$B$4&lt;&gt;"",J25&gt;Assumptions!$B$4),"Review long return gap",""))))</f>
        <v/>
      </c>
    </row>
    <row r="26">
      <c r="A26" s="24" t="n"/>
      <c r="B26" s="24" t="n"/>
      <c r="C26" s="24" t="n"/>
      <c r="D26" s="24" t="n"/>
      <c r="E26" s="25" t="n"/>
      <c r="F26" s="24" t="n"/>
      <c r="G26" s="26" t="n"/>
      <c r="H26" s="27" t="n"/>
      <c r="I26" s="33">
        <f>IF(OR(B26="",E26="",G26&lt;&gt;"Completed",E26&gt;Assumptions!$B$3),"",IFERROR(1/(1/MAX(INDEX(($B$5:INDEX($B:$B,104)=B26)*($G$5:INDEX($G:$G,104)="Completed")*($E$5:INDEX($E:$E,104)&lt;E26)*($E$5:INDEX($E:$E,104)&lt;=Assumptions!$B$3)*$E$5:INDEX($E:$E,104),0))),""))</f>
        <v/>
      </c>
      <c r="J26" s="44">
        <f>IF(OR(E26="",I26=""),"",E26-I26)</f>
        <v/>
      </c>
      <c r="K26" s="35">
        <f>IF(B26="","",COUNTIFS($B$5:$B$104,B26,$G$5:$G$104,"Completed",$E$5:$E$104,"&gt;=1",$E$5:$E$104,"&lt;="&amp;Assumptions!$B$3))</f>
        <v/>
      </c>
      <c r="L26" s="36">
        <f>IF(B26="","",IF(K26=0,"No completion",IF(K26=1,"One-time","Repeat")))</f>
        <v/>
      </c>
      <c r="M26" s="35">
        <f>IF(OR(B26="",E26="",G26&lt;&gt;"Completed",E26&gt;Assumptions!$B$3),"",IF(COUNTIFS($B$5:$B$104,B26,$G$5:$G$104,"Completed",$E$5:$E$104,"&lt;"&amp;E26)=0,1,0))</f>
        <v/>
      </c>
      <c r="N26" s="37">
        <f>IF(OR(B26="",K26=0),"",IFERROR(DATE(YEAR(SUMIFS($E$5:$E$104,$B$5:$B$104,B26,$M$5:$M$104,1)/COUNTIFS($B$5:$B$104,B26,$M$5:$M$104,1)),MONTH(SUMIFS($E$5:$E$104,$B$5:$B$104,B26,$M$5:$M$104,1)/COUNTIFS($B$5:$B$104,B26,$M$5:$M$104,1)),1),""))</f>
        <v/>
      </c>
      <c r="O26" s="35">
        <f>IF(OR(B26="",E26="",G26&lt;&gt;"Completed",E26&gt;Assumptions!$B$3),"",1+COUNTIFS($B$5:$B$104,B26,$G$5:$G$104,"Completed",$E$5:$E$104,"&lt;"&amp;E26))</f>
        <v/>
      </c>
      <c r="P26" s="10">
        <f>IF(B26="","",IF(AND(G26="Completed",E26=""),"Review missing service date",IF(AND(G26="Completed",E26&gt;Assumptions!$B$3),"Review completion date",IF(AND(G26="Completed",J26&lt;&gt;"",Assumptions!$B$4&lt;&gt;"",J26&gt;Assumptions!$B$4),"Review long return gap",""))))</f>
        <v/>
      </c>
    </row>
    <row r="27">
      <c r="A27" s="24" t="n"/>
      <c r="B27" s="24" t="n"/>
      <c r="C27" s="24" t="n"/>
      <c r="D27" s="24" t="n"/>
      <c r="E27" s="25" t="n"/>
      <c r="F27" s="24" t="n"/>
      <c r="G27" s="26" t="n"/>
      <c r="H27" s="27" t="n"/>
      <c r="I27" s="28">
        <f>IF(OR(B27="",E27="",G27&lt;&gt;"Completed",E27&gt;Assumptions!$B$3),"",IFERROR(1/(1/MAX(INDEX(($B$5:INDEX($B:$B,104)=B27)*($G$5:INDEX($G:$G,104)="Completed")*($E$5:INDEX($E:$E,104)&lt;E27)*($E$5:INDEX($E:$E,104)&lt;=Assumptions!$B$3)*$E$5:INDEX($E:$E,104),0))),""))</f>
        <v/>
      </c>
      <c r="J27" s="43">
        <f>IF(OR(E27="",I27=""),"",E27-I27)</f>
        <v/>
      </c>
      <c r="K27" s="30">
        <f>IF(B27="","",COUNTIFS($B$5:$B$104,B27,$G$5:$G$104,"Completed",$E$5:$E$104,"&gt;=1",$E$5:$E$104,"&lt;="&amp;Assumptions!$B$3))</f>
        <v/>
      </c>
      <c r="L27" s="31">
        <f>IF(B27="","",IF(K27=0,"No completion",IF(K27=1,"One-time","Repeat")))</f>
        <v/>
      </c>
      <c r="M27" s="30">
        <f>IF(OR(B27="",E27="",G27&lt;&gt;"Completed",E27&gt;Assumptions!$B$3),"",IF(COUNTIFS($B$5:$B$104,B27,$G$5:$G$104,"Completed",$E$5:$E$104,"&lt;"&amp;E27)=0,1,0))</f>
        <v/>
      </c>
      <c r="N27" s="32">
        <f>IF(OR(B27="",K27=0),"",IFERROR(DATE(YEAR(SUMIFS($E$5:$E$104,$B$5:$B$104,B27,$M$5:$M$104,1)/COUNTIFS($B$5:$B$104,B27,$M$5:$M$104,1)),MONTH(SUMIFS($E$5:$E$104,$B$5:$B$104,B27,$M$5:$M$104,1)/COUNTIFS($B$5:$B$104,B27,$M$5:$M$104,1)),1),""))</f>
        <v/>
      </c>
      <c r="O27" s="30">
        <f>IF(OR(B27="",E27="",G27&lt;&gt;"Completed",E27&gt;Assumptions!$B$3),"",1+COUNTIFS($B$5:$B$104,B27,$G$5:$G$104,"Completed",$E$5:$E$104,"&lt;"&amp;E27))</f>
        <v/>
      </c>
      <c r="P27" s="7">
        <f>IF(B27="","",IF(AND(G27="Completed",E27=""),"Review missing service date",IF(AND(G27="Completed",E27&gt;Assumptions!$B$3),"Review completion date",IF(AND(G27="Completed",J27&lt;&gt;"",Assumptions!$B$4&lt;&gt;"",J27&gt;Assumptions!$B$4),"Review long return gap",""))))</f>
        <v/>
      </c>
    </row>
    <row r="28">
      <c r="A28" s="24" t="n"/>
      <c r="B28" s="24" t="n"/>
      <c r="C28" s="24" t="n"/>
      <c r="D28" s="24" t="n"/>
      <c r="E28" s="25" t="n"/>
      <c r="F28" s="24" t="n"/>
      <c r="G28" s="26" t="n"/>
      <c r="H28" s="27" t="n"/>
      <c r="I28" s="33">
        <f>IF(OR(B28="",E28="",G28&lt;&gt;"Completed",E28&gt;Assumptions!$B$3),"",IFERROR(1/(1/MAX(INDEX(($B$5:INDEX($B:$B,104)=B28)*($G$5:INDEX($G:$G,104)="Completed")*($E$5:INDEX($E:$E,104)&lt;E28)*($E$5:INDEX($E:$E,104)&lt;=Assumptions!$B$3)*$E$5:INDEX($E:$E,104),0))),""))</f>
        <v/>
      </c>
      <c r="J28" s="44">
        <f>IF(OR(E28="",I28=""),"",E28-I28)</f>
        <v/>
      </c>
      <c r="K28" s="35">
        <f>IF(B28="","",COUNTIFS($B$5:$B$104,B28,$G$5:$G$104,"Completed",$E$5:$E$104,"&gt;=1",$E$5:$E$104,"&lt;="&amp;Assumptions!$B$3))</f>
        <v/>
      </c>
      <c r="L28" s="36">
        <f>IF(B28="","",IF(K28=0,"No completion",IF(K28=1,"One-time","Repeat")))</f>
        <v/>
      </c>
      <c r="M28" s="35">
        <f>IF(OR(B28="",E28="",G28&lt;&gt;"Completed",E28&gt;Assumptions!$B$3),"",IF(COUNTIFS($B$5:$B$104,B28,$G$5:$G$104,"Completed",$E$5:$E$104,"&lt;"&amp;E28)=0,1,0))</f>
        <v/>
      </c>
      <c r="N28" s="37">
        <f>IF(OR(B28="",K28=0),"",IFERROR(DATE(YEAR(SUMIFS($E$5:$E$104,$B$5:$B$104,B28,$M$5:$M$104,1)/COUNTIFS($B$5:$B$104,B28,$M$5:$M$104,1)),MONTH(SUMIFS($E$5:$E$104,$B$5:$B$104,B28,$M$5:$M$104,1)/COUNTIFS($B$5:$B$104,B28,$M$5:$M$104,1)),1),""))</f>
        <v/>
      </c>
      <c r="O28" s="35">
        <f>IF(OR(B28="",E28="",G28&lt;&gt;"Completed",E28&gt;Assumptions!$B$3),"",1+COUNTIFS($B$5:$B$104,B28,$G$5:$G$104,"Completed",$E$5:$E$104,"&lt;"&amp;E28))</f>
        <v/>
      </c>
      <c r="P28" s="10">
        <f>IF(B28="","",IF(AND(G28="Completed",E28=""),"Review missing service date",IF(AND(G28="Completed",E28&gt;Assumptions!$B$3),"Review completion date",IF(AND(G28="Completed",J28&lt;&gt;"",Assumptions!$B$4&lt;&gt;"",J28&gt;Assumptions!$B$4),"Review long return gap",""))))</f>
        <v/>
      </c>
    </row>
    <row r="29">
      <c r="A29" s="24" t="n"/>
      <c r="B29" s="24" t="n"/>
      <c r="C29" s="24" t="n"/>
      <c r="D29" s="24" t="n"/>
      <c r="E29" s="25" t="n"/>
      <c r="F29" s="24" t="n"/>
      <c r="G29" s="26" t="n"/>
      <c r="H29" s="27" t="n"/>
      <c r="I29" s="28">
        <f>IF(OR(B29="",E29="",G29&lt;&gt;"Completed",E29&gt;Assumptions!$B$3),"",IFERROR(1/(1/MAX(INDEX(($B$5:INDEX($B:$B,104)=B29)*($G$5:INDEX($G:$G,104)="Completed")*($E$5:INDEX($E:$E,104)&lt;E29)*($E$5:INDEX($E:$E,104)&lt;=Assumptions!$B$3)*$E$5:INDEX($E:$E,104),0))),""))</f>
        <v/>
      </c>
      <c r="J29" s="43">
        <f>IF(OR(E29="",I29=""),"",E29-I29)</f>
        <v/>
      </c>
      <c r="K29" s="30">
        <f>IF(B29="","",COUNTIFS($B$5:$B$104,B29,$G$5:$G$104,"Completed",$E$5:$E$104,"&gt;=1",$E$5:$E$104,"&lt;="&amp;Assumptions!$B$3))</f>
        <v/>
      </c>
      <c r="L29" s="31">
        <f>IF(B29="","",IF(K29=0,"No completion",IF(K29=1,"One-time","Repeat")))</f>
        <v/>
      </c>
      <c r="M29" s="30">
        <f>IF(OR(B29="",E29="",G29&lt;&gt;"Completed",E29&gt;Assumptions!$B$3),"",IF(COUNTIFS($B$5:$B$104,B29,$G$5:$G$104,"Completed",$E$5:$E$104,"&lt;"&amp;E29)=0,1,0))</f>
        <v/>
      </c>
      <c r="N29" s="32">
        <f>IF(OR(B29="",K29=0),"",IFERROR(DATE(YEAR(SUMIFS($E$5:$E$104,$B$5:$B$104,B29,$M$5:$M$104,1)/COUNTIFS($B$5:$B$104,B29,$M$5:$M$104,1)),MONTH(SUMIFS($E$5:$E$104,$B$5:$B$104,B29,$M$5:$M$104,1)/COUNTIFS($B$5:$B$104,B29,$M$5:$M$104,1)),1),""))</f>
        <v/>
      </c>
      <c r="O29" s="30">
        <f>IF(OR(B29="",E29="",G29&lt;&gt;"Completed",E29&gt;Assumptions!$B$3),"",1+COUNTIFS($B$5:$B$104,B29,$G$5:$G$104,"Completed",$E$5:$E$104,"&lt;"&amp;E29))</f>
        <v/>
      </c>
      <c r="P29" s="7">
        <f>IF(B29="","",IF(AND(G29="Completed",E29=""),"Review missing service date",IF(AND(G29="Completed",E29&gt;Assumptions!$B$3),"Review completion date",IF(AND(G29="Completed",J29&lt;&gt;"",Assumptions!$B$4&lt;&gt;"",J29&gt;Assumptions!$B$4),"Review long return gap",""))))</f>
        <v/>
      </c>
    </row>
    <row r="30">
      <c r="A30" s="24" t="n"/>
      <c r="B30" s="24" t="n"/>
      <c r="C30" s="24" t="n"/>
      <c r="D30" s="24" t="n"/>
      <c r="E30" s="25" t="n"/>
      <c r="F30" s="24" t="n"/>
      <c r="G30" s="26" t="n"/>
      <c r="H30" s="27" t="n"/>
      <c r="I30" s="33">
        <f>IF(OR(B30="",E30="",G30&lt;&gt;"Completed",E30&gt;Assumptions!$B$3),"",IFERROR(1/(1/MAX(INDEX(($B$5:INDEX($B:$B,104)=B30)*($G$5:INDEX($G:$G,104)="Completed")*($E$5:INDEX($E:$E,104)&lt;E30)*($E$5:INDEX($E:$E,104)&lt;=Assumptions!$B$3)*$E$5:INDEX($E:$E,104),0))),""))</f>
        <v/>
      </c>
      <c r="J30" s="44">
        <f>IF(OR(E30="",I30=""),"",E30-I30)</f>
        <v/>
      </c>
      <c r="K30" s="35">
        <f>IF(B30="","",COUNTIFS($B$5:$B$104,B30,$G$5:$G$104,"Completed",$E$5:$E$104,"&gt;=1",$E$5:$E$104,"&lt;="&amp;Assumptions!$B$3))</f>
        <v/>
      </c>
      <c r="L30" s="36">
        <f>IF(B30="","",IF(K30=0,"No completion",IF(K30=1,"One-time","Repeat")))</f>
        <v/>
      </c>
      <c r="M30" s="35">
        <f>IF(OR(B30="",E30="",G30&lt;&gt;"Completed",E30&gt;Assumptions!$B$3),"",IF(COUNTIFS($B$5:$B$104,B30,$G$5:$G$104,"Completed",$E$5:$E$104,"&lt;"&amp;E30)=0,1,0))</f>
        <v/>
      </c>
      <c r="N30" s="37">
        <f>IF(OR(B30="",K30=0),"",IFERROR(DATE(YEAR(SUMIFS($E$5:$E$104,$B$5:$B$104,B30,$M$5:$M$104,1)/COUNTIFS($B$5:$B$104,B30,$M$5:$M$104,1)),MONTH(SUMIFS($E$5:$E$104,$B$5:$B$104,B30,$M$5:$M$104,1)/COUNTIFS($B$5:$B$104,B30,$M$5:$M$104,1)),1),""))</f>
        <v/>
      </c>
      <c r="O30" s="35">
        <f>IF(OR(B30="",E30="",G30&lt;&gt;"Completed",E30&gt;Assumptions!$B$3),"",1+COUNTIFS($B$5:$B$104,B30,$G$5:$G$104,"Completed",$E$5:$E$104,"&lt;"&amp;E30))</f>
        <v/>
      </c>
      <c r="P30" s="10">
        <f>IF(B30="","",IF(AND(G30="Completed",E30=""),"Review missing service date",IF(AND(G30="Completed",E30&gt;Assumptions!$B$3),"Review completion date",IF(AND(G30="Completed",J30&lt;&gt;"",Assumptions!$B$4&lt;&gt;"",J30&gt;Assumptions!$B$4),"Review long return gap",""))))</f>
        <v/>
      </c>
    </row>
    <row r="31">
      <c r="A31" s="24" t="n"/>
      <c r="B31" s="24" t="n"/>
      <c r="C31" s="24" t="n"/>
      <c r="D31" s="24" t="n"/>
      <c r="E31" s="25" t="n"/>
      <c r="F31" s="24" t="n"/>
      <c r="G31" s="26" t="n"/>
      <c r="H31" s="27" t="n"/>
      <c r="I31" s="28">
        <f>IF(OR(B31="",E31="",G31&lt;&gt;"Completed",E31&gt;Assumptions!$B$3),"",IFERROR(1/(1/MAX(INDEX(($B$5:INDEX($B:$B,104)=B31)*($G$5:INDEX($G:$G,104)="Completed")*($E$5:INDEX($E:$E,104)&lt;E31)*($E$5:INDEX($E:$E,104)&lt;=Assumptions!$B$3)*$E$5:INDEX($E:$E,104),0))),""))</f>
        <v/>
      </c>
      <c r="J31" s="43">
        <f>IF(OR(E31="",I31=""),"",E31-I31)</f>
        <v/>
      </c>
      <c r="K31" s="30">
        <f>IF(B31="","",COUNTIFS($B$5:$B$104,B31,$G$5:$G$104,"Completed",$E$5:$E$104,"&gt;=1",$E$5:$E$104,"&lt;="&amp;Assumptions!$B$3))</f>
        <v/>
      </c>
      <c r="L31" s="31">
        <f>IF(B31="","",IF(K31=0,"No completion",IF(K31=1,"One-time","Repeat")))</f>
        <v/>
      </c>
      <c r="M31" s="30">
        <f>IF(OR(B31="",E31="",G31&lt;&gt;"Completed",E31&gt;Assumptions!$B$3),"",IF(COUNTIFS($B$5:$B$104,B31,$G$5:$G$104,"Completed",$E$5:$E$104,"&lt;"&amp;E31)=0,1,0))</f>
        <v/>
      </c>
      <c r="N31" s="32">
        <f>IF(OR(B31="",K31=0),"",IFERROR(DATE(YEAR(SUMIFS($E$5:$E$104,$B$5:$B$104,B31,$M$5:$M$104,1)/COUNTIFS($B$5:$B$104,B31,$M$5:$M$104,1)),MONTH(SUMIFS($E$5:$E$104,$B$5:$B$104,B31,$M$5:$M$104,1)/COUNTIFS($B$5:$B$104,B31,$M$5:$M$104,1)),1),""))</f>
        <v/>
      </c>
      <c r="O31" s="30">
        <f>IF(OR(B31="",E31="",G31&lt;&gt;"Completed",E31&gt;Assumptions!$B$3),"",1+COUNTIFS($B$5:$B$104,B31,$G$5:$G$104,"Completed",$E$5:$E$104,"&lt;"&amp;E31))</f>
        <v/>
      </c>
      <c r="P31" s="7">
        <f>IF(B31="","",IF(AND(G31="Completed",E31=""),"Review missing service date",IF(AND(G31="Completed",E31&gt;Assumptions!$B$3),"Review completion date",IF(AND(G31="Completed",J31&lt;&gt;"",Assumptions!$B$4&lt;&gt;"",J31&gt;Assumptions!$B$4),"Review long return gap",""))))</f>
        <v/>
      </c>
    </row>
    <row r="32">
      <c r="A32" s="24" t="n"/>
      <c r="B32" s="24" t="n"/>
      <c r="C32" s="24" t="n"/>
      <c r="D32" s="24" t="n"/>
      <c r="E32" s="25" t="n"/>
      <c r="F32" s="24" t="n"/>
      <c r="G32" s="26" t="n"/>
      <c r="H32" s="27" t="n"/>
      <c r="I32" s="33">
        <f>IF(OR(B32="",E32="",G32&lt;&gt;"Completed",E32&gt;Assumptions!$B$3),"",IFERROR(1/(1/MAX(INDEX(($B$5:INDEX($B:$B,104)=B32)*($G$5:INDEX($G:$G,104)="Completed")*($E$5:INDEX($E:$E,104)&lt;E32)*($E$5:INDEX($E:$E,104)&lt;=Assumptions!$B$3)*$E$5:INDEX($E:$E,104),0))),""))</f>
        <v/>
      </c>
      <c r="J32" s="44">
        <f>IF(OR(E32="",I32=""),"",E32-I32)</f>
        <v/>
      </c>
      <c r="K32" s="35">
        <f>IF(B32="","",COUNTIFS($B$5:$B$104,B32,$G$5:$G$104,"Completed",$E$5:$E$104,"&gt;=1",$E$5:$E$104,"&lt;="&amp;Assumptions!$B$3))</f>
        <v/>
      </c>
      <c r="L32" s="36">
        <f>IF(B32="","",IF(K32=0,"No completion",IF(K32=1,"One-time","Repeat")))</f>
        <v/>
      </c>
      <c r="M32" s="35">
        <f>IF(OR(B32="",E32="",G32&lt;&gt;"Completed",E32&gt;Assumptions!$B$3),"",IF(COUNTIFS($B$5:$B$104,B32,$G$5:$G$104,"Completed",$E$5:$E$104,"&lt;"&amp;E32)=0,1,0))</f>
        <v/>
      </c>
      <c r="N32" s="37">
        <f>IF(OR(B32="",K32=0),"",IFERROR(DATE(YEAR(SUMIFS($E$5:$E$104,$B$5:$B$104,B32,$M$5:$M$104,1)/COUNTIFS($B$5:$B$104,B32,$M$5:$M$104,1)),MONTH(SUMIFS($E$5:$E$104,$B$5:$B$104,B32,$M$5:$M$104,1)/COUNTIFS($B$5:$B$104,B32,$M$5:$M$104,1)),1),""))</f>
        <v/>
      </c>
      <c r="O32" s="35">
        <f>IF(OR(B32="",E32="",G32&lt;&gt;"Completed",E32&gt;Assumptions!$B$3),"",1+COUNTIFS($B$5:$B$104,B32,$G$5:$G$104,"Completed",$E$5:$E$104,"&lt;"&amp;E32))</f>
        <v/>
      </c>
      <c r="P32" s="10">
        <f>IF(B32="","",IF(AND(G32="Completed",E32=""),"Review missing service date",IF(AND(G32="Completed",E32&gt;Assumptions!$B$3),"Review completion date",IF(AND(G32="Completed",J32&lt;&gt;"",Assumptions!$B$4&lt;&gt;"",J32&gt;Assumptions!$B$4),"Review long return gap",""))))</f>
        <v/>
      </c>
    </row>
    <row r="33">
      <c r="A33" s="24" t="n"/>
      <c r="B33" s="24" t="n"/>
      <c r="C33" s="24" t="n"/>
      <c r="D33" s="24" t="n"/>
      <c r="E33" s="25" t="n"/>
      <c r="F33" s="24" t="n"/>
      <c r="G33" s="26" t="n"/>
      <c r="H33" s="27" t="n"/>
      <c r="I33" s="28">
        <f>IF(OR(B33="",E33="",G33&lt;&gt;"Completed",E33&gt;Assumptions!$B$3),"",IFERROR(1/(1/MAX(INDEX(($B$5:INDEX($B:$B,104)=B33)*($G$5:INDEX($G:$G,104)="Completed")*($E$5:INDEX($E:$E,104)&lt;E33)*($E$5:INDEX($E:$E,104)&lt;=Assumptions!$B$3)*$E$5:INDEX($E:$E,104),0))),""))</f>
        <v/>
      </c>
      <c r="J33" s="43">
        <f>IF(OR(E33="",I33=""),"",E33-I33)</f>
        <v/>
      </c>
      <c r="K33" s="30">
        <f>IF(B33="","",COUNTIFS($B$5:$B$104,B33,$G$5:$G$104,"Completed",$E$5:$E$104,"&gt;=1",$E$5:$E$104,"&lt;="&amp;Assumptions!$B$3))</f>
        <v/>
      </c>
      <c r="L33" s="31">
        <f>IF(B33="","",IF(K33=0,"No completion",IF(K33=1,"One-time","Repeat")))</f>
        <v/>
      </c>
      <c r="M33" s="30">
        <f>IF(OR(B33="",E33="",G33&lt;&gt;"Completed",E33&gt;Assumptions!$B$3),"",IF(COUNTIFS($B$5:$B$104,B33,$G$5:$G$104,"Completed",$E$5:$E$104,"&lt;"&amp;E33)=0,1,0))</f>
        <v/>
      </c>
      <c r="N33" s="32">
        <f>IF(OR(B33="",K33=0),"",IFERROR(DATE(YEAR(SUMIFS($E$5:$E$104,$B$5:$B$104,B33,$M$5:$M$104,1)/COUNTIFS($B$5:$B$104,B33,$M$5:$M$104,1)),MONTH(SUMIFS($E$5:$E$104,$B$5:$B$104,B33,$M$5:$M$104,1)/COUNTIFS($B$5:$B$104,B33,$M$5:$M$104,1)),1),""))</f>
        <v/>
      </c>
      <c r="O33" s="30">
        <f>IF(OR(B33="",E33="",G33&lt;&gt;"Completed",E33&gt;Assumptions!$B$3),"",1+COUNTIFS($B$5:$B$104,B33,$G$5:$G$104,"Completed",$E$5:$E$104,"&lt;"&amp;E33))</f>
        <v/>
      </c>
      <c r="P33" s="7">
        <f>IF(B33="","",IF(AND(G33="Completed",E33=""),"Review missing service date",IF(AND(G33="Completed",E33&gt;Assumptions!$B$3),"Review completion date",IF(AND(G33="Completed",J33&lt;&gt;"",Assumptions!$B$4&lt;&gt;"",J33&gt;Assumptions!$B$4),"Review long return gap",""))))</f>
        <v/>
      </c>
    </row>
    <row r="34">
      <c r="A34" s="24" t="n"/>
      <c r="B34" s="24" t="n"/>
      <c r="C34" s="24" t="n"/>
      <c r="D34" s="24" t="n"/>
      <c r="E34" s="25" t="n"/>
      <c r="F34" s="24" t="n"/>
      <c r="G34" s="26" t="n"/>
      <c r="H34" s="27" t="n"/>
      <c r="I34" s="33">
        <f>IF(OR(B34="",E34="",G34&lt;&gt;"Completed",E34&gt;Assumptions!$B$3),"",IFERROR(1/(1/MAX(INDEX(($B$5:INDEX($B:$B,104)=B34)*($G$5:INDEX($G:$G,104)="Completed")*($E$5:INDEX($E:$E,104)&lt;E34)*($E$5:INDEX($E:$E,104)&lt;=Assumptions!$B$3)*$E$5:INDEX($E:$E,104),0))),""))</f>
        <v/>
      </c>
      <c r="J34" s="44">
        <f>IF(OR(E34="",I34=""),"",E34-I34)</f>
        <v/>
      </c>
      <c r="K34" s="35">
        <f>IF(B34="","",COUNTIFS($B$5:$B$104,B34,$G$5:$G$104,"Completed",$E$5:$E$104,"&gt;=1",$E$5:$E$104,"&lt;="&amp;Assumptions!$B$3))</f>
        <v/>
      </c>
      <c r="L34" s="36">
        <f>IF(B34="","",IF(K34=0,"No completion",IF(K34=1,"One-time","Repeat")))</f>
        <v/>
      </c>
      <c r="M34" s="35">
        <f>IF(OR(B34="",E34="",G34&lt;&gt;"Completed",E34&gt;Assumptions!$B$3),"",IF(COUNTIFS($B$5:$B$104,B34,$G$5:$G$104,"Completed",$E$5:$E$104,"&lt;"&amp;E34)=0,1,0))</f>
        <v/>
      </c>
      <c r="N34" s="37">
        <f>IF(OR(B34="",K34=0),"",IFERROR(DATE(YEAR(SUMIFS($E$5:$E$104,$B$5:$B$104,B34,$M$5:$M$104,1)/COUNTIFS($B$5:$B$104,B34,$M$5:$M$104,1)),MONTH(SUMIFS($E$5:$E$104,$B$5:$B$104,B34,$M$5:$M$104,1)/COUNTIFS($B$5:$B$104,B34,$M$5:$M$104,1)),1),""))</f>
        <v/>
      </c>
      <c r="O34" s="35">
        <f>IF(OR(B34="",E34="",G34&lt;&gt;"Completed",E34&gt;Assumptions!$B$3),"",1+COUNTIFS($B$5:$B$104,B34,$G$5:$G$104,"Completed",$E$5:$E$104,"&lt;"&amp;E34))</f>
        <v/>
      </c>
      <c r="P34" s="10">
        <f>IF(B34="","",IF(AND(G34="Completed",E34=""),"Review missing service date",IF(AND(G34="Completed",E34&gt;Assumptions!$B$3),"Review completion date",IF(AND(G34="Completed",J34&lt;&gt;"",Assumptions!$B$4&lt;&gt;"",J34&gt;Assumptions!$B$4),"Review long return gap",""))))</f>
        <v/>
      </c>
    </row>
    <row r="35">
      <c r="A35" s="24" t="n"/>
      <c r="B35" s="24" t="n"/>
      <c r="C35" s="24" t="n"/>
      <c r="D35" s="24" t="n"/>
      <c r="E35" s="25" t="n"/>
      <c r="F35" s="24" t="n"/>
      <c r="G35" s="26" t="n"/>
      <c r="H35" s="27" t="n"/>
      <c r="I35" s="28">
        <f>IF(OR(B35="",E35="",G35&lt;&gt;"Completed",E35&gt;Assumptions!$B$3),"",IFERROR(1/(1/MAX(INDEX(($B$5:INDEX($B:$B,104)=B35)*($G$5:INDEX($G:$G,104)="Completed")*($E$5:INDEX($E:$E,104)&lt;E35)*($E$5:INDEX($E:$E,104)&lt;=Assumptions!$B$3)*$E$5:INDEX($E:$E,104),0))),""))</f>
        <v/>
      </c>
      <c r="J35" s="43">
        <f>IF(OR(E35="",I35=""),"",E35-I35)</f>
        <v/>
      </c>
      <c r="K35" s="30">
        <f>IF(B35="","",COUNTIFS($B$5:$B$104,B35,$G$5:$G$104,"Completed",$E$5:$E$104,"&gt;=1",$E$5:$E$104,"&lt;="&amp;Assumptions!$B$3))</f>
        <v/>
      </c>
      <c r="L35" s="31">
        <f>IF(B35="","",IF(K35=0,"No completion",IF(K35=1,"One-time","Repeat")))</f>
        <v/>
      </c>
      <c r="M35" s="30">
        <f>IF(OR(B35="",E35="",G35&lt;&gt;"Completed",E35&gt;Assumptions!$B$3),"",IF(COUNTIFS($B$5:$B$104,B35,$G$5:$G$104,"Completed",$E$5:$E$104,"&lt;"&amp;E35)=0,1,0))</f>
        <v/>
      </c>
      <c r="N35" s="32">
        <f>IF(OR(B35="",K35=0),"",IFERROR(DATE(YEAR(SUMIFS($E$5:$E$104,$B$5:$B$104,B35,$M$5:$M$104,1)/COUNTIFS($B$5:$B$104,B35,$M$5:$M$104,1)),MONTH(SUMIFS($E$5:$E$104,$B$5:$B$104,B35,$M$5:$M$104,1)/COUNTIFS($B$5:$B$104,B35,$M$5:$M$104,1)),1),""))</f>
        <v/>
      </c>
      <c r="O35" s="30">
        <f>IF(OR(B35="",E35="",G35&lt;&gt;"Completed",E35&gt;Assumptions!$B$3),"",1+COUNTIFS($B$5:$B$104,B35,$G$5:$G$104,"Completed",$E$5:$E$104,"&lt;"&amp;E35))</f>
        <v/>
      </c>
      <c r="P35" s="7">
        <f>IF(B35="","",IF(AND(G35="Completed",E35=""),"Review missing service date",IF(AND(G35="Completed",E35&gt;Assumptions!$B$3),"Review completion date",IF(AND(G35="Completed",J35&lt;&gt;"",Assumptions!$B$4&lt;&gt;"",J35&gt;Assumptions!$B$4),"Review long return gap",""))))</f>
        <v/>
      </c>
    </row>
    <row r="36">
      <c r="A36" s="24" t="n"/>
      <c r="B36" s="24" t="n"/>
      <c r="C36" s="24" t="n"/>
      <c r="D36" s="24" t="n"/>
      <c r="E36" s="25" t="n"/>
      <c r="F36" s="24" t="n"/>
      <c r="G36" s="26" t="n"/>
      <c r="H36" s="27" t="n"/>
      <c r="I36" s="33">
        <f>IF(OR(B36="",E36="",G36&lt;&gt;"Completed",E36&gt;Assumptions!$B$3),"",IFERROR(1/(1/MAX(INDEX(($B$5:INDEX($B:$B,104)=B36)*($G$5:INDEX($G:$G,104)="Completed")*($E$5:INDEX($E:$E,104)&lt;E36)*($E$5:INDEX($E:$E,104)&lt;=Assumptions!$B$3)*$E$5:INDEX($E:$E,104),0))),""))</f>
        <v/>
      </c>
      <c r="J36" s="44">
        <f>IF(OR(E36="",I36=""),"",E36-I36)</f>
        <v/>
      </c>
      <c r="K36" s="35">
        <f>IF(B36="","",COUNTIFS($B$5:$B$104,B36,$G$5:$G$104,"Completed",$E$5:$E$104,"&gt;=1",$E$5:$E$104,"&lt;="&amp;Assumptions!$B$3))</f>
        <v/>
      </c>
      <c r="L36" s="36">
        <f>IF(B36="","",IF(K36=0,"No completion",IF(K36=1,"One-time","Repeat")))</f>
        <v/>
      </c>
      <c r="M36" s="35">
        <f>IF(OR(B36="",E36="",G36&lt;&gt;"Completed",E36&gt;Assumptions!$B$3),"",IF(COUNTIFS($B$5:$B$104,B36,$G$5:$G$104,"Completed",$E$5:$E$104,"&lt;"&amp;E36)=0,1,0))</f>
        <v/>
      </c>
      <c r="N36" s="37">
        <f>IF(OR(B36="",K36=0),"",IFERROR(DATE(YEAR(SUMIFS($E$5:$E$104,$B$5:$B$104,B36,$M$5:$M$104,1)/COUNTIFS($B$5:$B$104,B36,$M$5:$M$104,1)),MONTH(SUMIFS($E$5:$E$104,$B$5:$B$104,B36,$M$5:$M$104,1)/COUNTIFS($B$5:$B$104,B36,$M$5:$M$104,1)),1),""))</f>
        <v/>
      </c>
      <c r="O36" s="35">
        <f>IF(OR(B36="",E36="",G36&lt;&gt;"Completed",E36&gt;Assumptions!$B$3),"",1+COUNTIFS($B$5:$B$104,B36,$G$5:$G$104,"Completed",$E$5:$E$104,"&lt;"&amp;E36))</f>
        <v/>
      </c>
      <c r="P36" s="10">
        <f>IF(B36="","",IF(AND(G36="Completed",E36=""),"Review missing service date",IF(AND(G36="Completed",E36&gt;Assumptions!$B$3),"Review completion date",IF(AND(G36="Completed",J36&lt;&gt;"",Assumptions!$B$4&lt;&gt;"",J36&gt;Assumptions!$B$4),"Review long return gap",""))))</f>
        <v/>
      </c>
    </row>
    <row r="37">
      <c r="A37" s="24" t="n"/>
      <c r="B37" s="24" t="n"/>
      <c r="C37" s="24" t="n"/>
      <c r="D37" s="24" t="n"/>
      <c r="E37" s="25" t="n"/>
      <c r="F37" s="24" t="n"/>
      <c r="G37" s="26" t="n"/>
      <c r="H37" s="27" t="n"/>
      <c r="I37" s="28">
        <f>IF(OR(B37="",E37="",G37&lt;&gt;"Completed",E37&gt;Assumptions!$B$3),"",IFERROR(1/(1/MAX(INDEX(($B$5:INDEX($B:$B,104)=B37)*($G$5:INDEX($G:$G,104)="Completed")*($E$5:INDEX($E:$E,104)&lt;E37)*($E$5:INDEX($E:$E,104)&lt;=Assumptions!$B$3)*$E$5:INDEX($E:$E,104),0))),""))</f>
        <v/>
      </c>
      <c r="J37" s="43">
        <f>IF(OR(E37="",I37=""),"",E37-I37)</f>
        <v/>
      </c>
      <c r="K37" s="30">
        <f>IF(B37="","",COUNTIFS($B$5:$B$104,B37,$G$5:$G$104,"Completed",$E$5:$E$104,"&gt;=1",$E$5:$E$104,"&lt;="&amp;Assumptions!$B$3))</f>
        <v/>
      </c>
      <c r="L37" s="31">
        <f>IF(B37="","",IF(K37=0,"No completion",IF(K37=1,"One-time","Repeat")))</f>
        <v/>
      </c>
      <c r="M37" s="30">
        <f>IF(OR(B37="",E37="",G37&lt;&gt;"Completed",E37&gt;Assumptions!$B$3),"",IF(COUNTIFS($B$5:$B$104,B37,$G$5:$G$104,"Completed",$E$5:$E$104,"&lt;"&amp;E37)=0,1,0))</f>
        <v/>
      </c>
      <c r="N37" s="32">
        <f>IF(OR(B37="",K37=0),"",IFERROR(DATE(YEAR(SUMIFS($E$5:$E$104,$B$5:$B$104,B37,$M$5:$M$104,1)/COUNTIFS($B$5:$B$104,B37,$M$5:$M$104,1)),MONTH(SUMIFS($E$5:$E$104,$B$5:$B$104,B37,$M$5:$M$104,1)/COUNTIFS($B$5:$B$104,B37,$M$5:$M$104,1)),1),""))</f>
        <v/>
      </c>
      <c r="O37" s="30">
        <f>IF(OR(B37="",E37="",G37&lt;&gt;"Completed",E37&gt;Assumptions!$B$3),"",1+COUNTIFS($B$5:$B$104,B37,$G$5:$G$104,"Completed",$E$5:$E$104,"&lt;"&amp;E37))</f>
        <v/>
      </c>
      <c r="P37" s="7">
        <f>IF(B37="","",IF(AND(G37="Completed",E37=""),"Review missing service date",IF(AND(G37="Completed",E37&gt;Assumptions!$B$3),"Review completion date",IF(AND(G37="Completed",J37&lt;&gt;"",Assumptions!$B$4&lt;&gt;"",J37&gt;Assumptions!$B$4),"Review long return gap",""))))</f>
        <v/>
      </c>
    </row>
    <row r="38">
      <c r="A38" s="24" t="n"/>
      <c r="B38" s="24" t="n"/>
      <c r="C38" s="24" t="n"/>
      <c r="D38" s="24" t="n"/>
      <c r="E38" s="25" t="n"/>
      <c r="F38" s="24" t="n"/>
      <c r="G38" s="26" t="n"/>
      <c r="H38" s="27" t="n"/>
      <c r="I38" s="33">
        <f>IF(OR(B38="",E38="",G38&lt;&gt;"Completed",E38&gt;Assumptions!$B$3),"",IFERROR(1/(1/MAX(INDEX(($B$5:INDEX($B:$B,104)=B38)*($G$5:INDEX($G:$G,104)="Completed")*($E$5:INDEX($E:$E,104)&lt;E38)*($E$5:INDEX($E:$E,104)&lt;=Assumptions!$B$3)*$E$5:INDEX($E:$E,104),0))),""))</f>
        <v/>
      </c>
      <c r="J38" s="44">
        <f>IF(OR(E38="",I38=""),"",E38-I38)</f>
        <v/>
      </c>
      <c r="K38" s="35">
        <f>IF(B38="","",COUNTIFS($B$5:$B$104,B38,$G$5:$G$104,"Completed",$E$5:$E$104,"&gt;=1",$E$5:$E$104,"&lt;="&amp;Assumptions!$B$3))</f>
        <v/>
      </c>
      <c r="L38" s="36">
        <f>IF(B38="","",IF(K38=0,"No completion",IF(K38=1,"One-time","Repeat")))</f>
        <v/>
      </c>
      <c r="M38" s="35">
        <f>IF(OR(B38="",E38="",G38&lt;&gt;"Completed",E38&gt;Assumptions!$B$3),"",IF(COUNTIFS($B$5:$B$104,B38,$G$5:$G$104,"Completed",$E$5:$E$104,"&lt;"&amp;E38)=0,1,0))</f>
        <v/>
      </c>
      <c r="N38" s="37">
        <f>IF(OR(B38="",K38=0),"",IFERROR(DATE(YEAR(SUMIFS($E$5:$E$104,$B$5:$B$104,B38,$M$5:$M$104,1)/COUNTIFS($B$5:$B$104,B38,$M$5:$M$104,1)),MONTH(SUMIFS($E$5:$E$104,$B$5:$B$104,B38,$M$5:$M$104,1)/COUNTIFS($B$5:$B$104,B38,$M$5:$M$104,1)),1),""))</f>
        <v/>
      </c>
      <c r="O38" s="35">
        <f>IF(OR(B38="",E38="",G38&lt;&gt;"Completed",E38&gt;Assumptions!$B$3),"",1+COUNTIFS($B$5:$B$104,B38,$G$5:$G$104,"Completed",$E$5:$E$104,"&lt;"&amp;E38))</f>
        <v/>
      </c>
      <c r="P38" s="10">
        <f>IF(B38="","",IF(AND(G38="Completed",E38=""),"Review missing service date",IF(AND(G38="Completed",E38&gt;Assumptions!$B$3),"Review completion date",IF(AND(G38="Completed",J38&lt;&gt;"",Assumptions!$B$4&lt;&gt;"",J38&gt;Assumptions!$B$4),"Review long return gap",""))))</f>
        <v/>
      </c>
    </row>
    <row r="39">
      <c r="A39" s="24" t="n"/>
      <c r="B39" s="24" t="n"/>
      <c r="C39" s="24" t="n"/>
      <c r="D39" s="24" t="n"/>
      <c r="E39" s="25" t="n"/>
      <c r="F39" s="24" t="n"/>
      <c r="G39" s="26" t="n"/>
      <c r="H39" s="27" t="n"/>
      <c r="I39" s="28">
        <f>IF(OR(B39="",E39="",G39&lt;&gt;"Completed",E39&gt;Assumptions!$B$3),"",IFERROR(1/(1/MAX(INDEX(($B$5:INDEX($B:$B,104)=B39)*($G$5:INDEX($G:$G,104)="Completed")*($E$5:INDEX($E:$E,104)&lt;E39)*($E$5:INDEX($E:$E,104)&lt;=Assumptions!$B$3)*$E$5:INDEX($E:$E,104),0))),""))</f>
        <v/>
      </c>
      <c r="J39" s="43">
        <f>IF(OR(E39="",I39=""),"",E39-I39)</f>
        <v/>
      </c>
      <c r="K39" s="30">
        <f>IF(B39="","",COUNTIFS($B$5:$B$104,B39,$G$5:$G$104,"Completed",$E$5:$E$104,"&gt;=1",$E$5:$E$104,"&lt;="&amp;Assumptions!$B$3))</f>
        <v/>
      </c>
      <c r="L39" s="31">
        <f>IF(B39="","",IF(K39=0,"No completion",IF(K39=1,"One-time","Repeat")))</f>
        <v/>
      </c>
      <c r="M39" s="30">
        <f>IF(OR(B39="",E39="",G39&lt;&gt;"Completed",E39&gt;Assumptions!$B$3),"",IF(COUNTIFS($B$5:$B$104,B39,$G$5:$G$104,"Completed",$E$5:$E$104,"&lt;"&amp;E39)=0,1,0))</f>
        <v/>
      </c>
      <c r="N39" s="32">
        <f>IF(OR(B39="",K39=0),"",IFERROR(DATE(YEAR(SUMIFS($E$5:$E$104,$B$5:$B$104,B39,$M$5:$M$104,1)/COUNTIFS($B$5:$B$104,B39,$M$5:$M$104,1)),MONTH(SUMIFS($E$5:$E$104,$B$5:$B$104,B39,$M$5:$M$104,1)/COUNTIFS($B$5:$B$104,B39,$M$5:$M$104,1)),1),""))</f>
        <v/>
      </c>
      <c r="O39" s="30">
        <f>IF(OR(B39="",E39="",G39&lt;&gt;"Completed",E39&gt;Assumptions!$B$3),"",1+COUNTIFS($B$5:$B$104,B39,$G$5:$G$104,"Completed",$E$5:$E$104,"&lt;"&amp;E39))</f>
        <v/>
      </c>
      <c r="P39" s="7">
        <f>IF(B39="","",IF(AND(G39="Completed",E39=""),"Review missing service date",IF(AND(G39="Completed",E39&gt;Assumptions!$B$3),"Review completion date",IF(AND(G39="Completed",J39&lt;&gt;"",Assumptions!$B$4&lt;&gt;"",J39&gt;Assumptions!$B$4),"Review long return gap",""))))</f>
        <v/>
      </c>
    </row>
    <row r="40">
      <c r="A40" s="24" t="n"/>
      <c r="B40" s="24" t="n"/>
      <c r="C40" s="24" t="n"/>
      <c r="D40" s="24" t="n"/>
      <c r="E40" s="25" t="n"/>
      <c r="F40" s="24" t="n"/>
      <c r="G40" s="26" t="n"/>
      <c r="H40" s="27" t="n"/>
      <c r="I40" s="33">
        <f>IF(OR(B40="",E40="",G40&lt;&gt;"Completed",E40&gt;Assumptions!$B$3),"",IFERROR(1/(1/MAX(INDEX(($B$5:INDEX($B:$B,104)=B40)*($G$5:INDEX($G:$G,104)="Completed")*($E$5:INDEX($E:$E,104)&lt;E40)*($E$5:INDEX($E:$E,104)&lt;=Assumptions!$B$3)*$E$5:INDEX($E:$E,104),0))),""))</f>
        <v/>
      </c>
      <c r="J40" s="44">
        <f>IF(OR(E40="",I40=""),"",E40-I40)</f>
        <v/>
      </c>
      <c r="K40" s="35">
        <f>IF(B40="","",COUNTIFS($B$5:$B$104,B40,$G$5:$G$104,"Completed",$E$5:$E$104,"&gt;=1",$E$5:$E$104,"&lt;="&amp;Assumptions!$B$3))</f>
        <v/>
      </c>
      <c r="L40" s="36">
        <f>IF(B40="","",IF(K40=0,"No completion",IF(K40=1,"One-time","Repeat")))</f>
        <v/>
      </c>
      <c r="M40" s="35">
        <f>IF(OR(B40="",E40="",G40&lt;&gt;"Completed",E40&gt;Assumptions!$B$3),"",IF(COUNTIFS($B$5:$B$104,B40,$G$5:$G$104,"Completed",$E$5:$E$104,"&lt;"&amp;E40)=0,1,0))</f>
        <v/>
      </c>
      <c r="N40" s="37">
        <f>IF(OR(B40="",K40=0),"",IFERROR(DATE(YEAR(SUMIFS($E$5:$E$104,$B$5:$B$104,B40,$M$5:$M$104,1)/COUNTIFS($B$5:$B$104,B40,$M$5:$M$104,1)),MONTH(SUMIFS($E$5:$E$104,$B$5:$B$104,B40,$M$5:$M$104,1)/COUNTIFS($B$5:$B$104,B40,$M$5:$M$104,1)),1),""))</f>
        <v/>
      </c>
      <c r="O40" s="35">
        <f>IF(OR(B40="",E40="",G40&lt;&gt;"Completed",E40&gt;Assumptions!$B$3),"",1+COUNTIFS($B$5:$B$104,B40,$G$5:$G$104,"Completed",$E$5:$E$104,"&lt;"&amp;E40))</f>
        <v/>
      </c>
      <c r="P40" s="10">
        <f>IF(B40="","",IF(AND(G40="Completed",E40=""),"Review missing service date",IF(AND(G40="Completed",E40&gt;Assumptions!$B$3),"Review completion date",IF(AND(G40="Completed",J40&lt;&gt;"",Assumptions!$B$4&lt;&gt;"",J40&gt;Assumptions!$B$4),"Review long return gap",""))))</f>
        <v/>
      </c>
    </row>
    <row r="41">
      <c r="A41" s="24" t="n"/>
      <c r="B41" s="24" t="n"/>
      <c r="C41" s="24" t="n"/>
      <c r="D41" s="24" t="n"/>
      <c r="E41" s="25" t="n"/>
      <c r="F41" s="24" t="n"/>
      <c r="G41" s="26" t="n"/>
      <c r="H41" s="27" t="n"/>
      <c r="I41" s="28">
        <f>IF(OR(B41="",E41="",G41&lt;&gt;"Completed",E41&gt;Assumptions!$B$3),"",IFERROR(1/(1/MAX(INDEX(($B$5:INDEX($B:$B,104)=B41)*($G$5:INDEX($G:$G,104)="Completed")*($E$5:INDEX($E:$E,104)&lt;E41)*($E$5:INDEX($E:$E,104)&lt;=Assumptions!$B$3)*$E$5:INDEX($E:$E,104),0))),""))</f>
        <v/>
      </c>
      <c r="J41" s="43">
        <f>IF(OR(E41="",I41=""),"",E41-I41)</f>
        <v/>
      </c>
      <c r="K41" s="30">
        <f>IF(B41="","",COUNTIFS($B$5:$B$104,B41,$G$5:$G$104,"Completed",$E$5:$E$104,"&gt;=1",$E$5:$E$104,"&lt;="&amp;Assumptions!$B$3))</f>
        <v/>
      </c>
      <c r="L41" s="31">
        <f>IF(B41="","",IF(K41=0,"No completion",IF(K41=1,"One-time","Repeat")))</f>
        <v/>
      </c>
      <c r="M41" s="30">
        <f>IF(OR(B41="",E41="",G41&lt;&gt;"Completed",E41&gt;Assumptions!$B$3),"",IF(COUNTIFS($B$5:$B$104,B41,$G$5:$G$104,"Completed",$E$5:$E$104,"&lt;"&amp;E41)=0,1,0))</f>
        <v/>
      </c>
      <c r="N41" s="32">
        <f>IF(OR(B41="",K41=0),"",IFERROR(DATE(YEAR(SUMIFS($E$5:$E$104,$B$5:$B$104,B41,$M$5:$M$104,1)/COUNTIFS($B$5:$B$104,B41,$M$5:$M$104,1)),MONTH(SUMIFS($E$5:$E$104,$B$5:$B$104,B41,$M$5:$M$104,1)/COUNTIFS($B$5:$B$104,B41,$M$5:$M$104,1)),1),""))</f>
        <v/>
      </c>
      <c r="O41" s="30">
        <f>IF(OR(B41="",E41="",G41&lt;&gt;"Completed",E41&gt;Assumptions!$B$3),"",1+COUNTIFS($B$5:$B$104,B41,$G$5:$G$104,"Completed",$E$5:$E$104,"&lt;"&amp;E41))</f>
        <v/>
      </c>
      <c r="P41" s="7">
        <f>IF(B41="","",IF(AND(G41="Completed",E41=""),"Review missing service date",IF(AND(G41="Completed",E41&gt;Assumptions!$B$3),"Review completion date",IF(AND(G41="Completed",J41&lt;&gt;"",Assumptions!$B$4&lt;&gt;"",J41&gt;Assumptions!$B$4),"Review long return gap",""))))</f>
        <v/>
      </c>
    </row>
    <row r="42">
      <c r="A42" s="24" t="n"/>
      <c r="B42" s="24" t="n"/>
      <c r="C42" s="24" t="n"/>
      <c r="D42" s="24" t="n"/>
      <c r="E42" s="25" t="n"/>
      <c r="F42" s="24" t="n"/>
      <c r="G42" s="26" t="n"/>
      <c r="H42" s="27" t="n"/>
      <c r="I42" s="33">
        <f>IF(OR(B42="",E42="",G42&lt;&gt;"Completed",E42&gt;Assumptions!$B$3),"",IFERROR(1/(1/MAX(INDEX(($B$5:INDEX($B:$B,104)=B42)*($G$5:INDEX($G:$G,104)="Completed")*($E$5:INDEX($E:$E,104)&lt;E42)*($E$5:INDEX($E:$E,104)&lt;=Assumptions!$B$3)*$E$5:INDEX($E:$E,104),0))),""))</f>
        <v/>
      </c>
      <c r="J42" s="44">
        <f>IF(OR(E42="",I42=""),"",E42-I42)</f>
        <v/>
      </c>
      <c r="K42" s="35">
        <f>IF(B42="","",COUNTIFS($B$5:$B$104,B42,$G$5:$G$104,"Completed",$E$5:$E$104,"&gt;=1",$E$5:$E$104,"&lt;="&amp;Assumptions!$B$3))</f>
        <v/>
      </c>
      <c r="L42" s="36">
        <f>IF(B42="","",IF(K42=0,"No completion",IF(K42=1,"One-time","Repeat")))</f>
        <v/>
      </c>
      <c r="M42" s="35">
        <f>IF(OR(B42="",E42="",G42&lt;&gt;"Completed",E42&gt;Assumptions!$B$3),"",IF(COUNTIFS($B$5:$B$104,B42,$G$5:$G$104,"Completed",$E$5:$E$104,"&lt;"&amp;E42)=0,1,0))</f>
        <v/>
      </c>
      <c r="N42" s="37">
        <f>IF(OR(B42="",K42=0),"",IFERROR(DATE(YEAR(SUMIFS($E$5:$E$104,$B$5:$B$104,B42,$M$5:$M$104,1)/COUNTIFS($B$5:$B$104,B42,$M$5:$M$104,1)),MONTH(SUMIFS($E$5:$E$104,$B$5:$B$104,B42,$M$5:$M$104,1)/COUNTIFS($B$5:$B$104,B42,$M$5:$M$104,1)),1),""))</f>
        <v/>
      </c>
      <c r="O42" s="35">
        <f>IF(OR(B42="",E42="",G42&lt;&gt;"Completed",E42&gt;Assumptions!$B$3),"",1+COUNTIFS($B$5:$B$104,B42,$G$5:$G$104,"Completed",$E$5:$E$104,"&lt;"&amp;E42))</f>
        <v/>
      </c>
      <c r="P42" s="10">
        <f>IF(B42="","",IF(AND(G42="Completed",E42=""),"Review missing service date",IF(AND(G42="Completed",E42&gt;Assumptions!$B$3),"Review completion date",IF(AND(G42="Completed",J42&lt;&gt;"",Assumptions!$B$4&lt;&gt;"",J42&gt;Assumptions!$B$4),"Review long return gap",""))))</f>
        <v/>
      </c>
    </row>
    <row r="43">
      <c r="A43" s="24" t="n"/>
      <c r="B43" s="24" t="n"/>
      <c r="C43" s="24" t="n"/>
      <c r="D43" s="24" t="n"/>
      <c r="E43" s="25" t="n"/>
      <c r="F43" s="24" t="n"/>
      <c r="G43" s="26" t="n"/>
      <c r="H43" s="27" t="n"/>
      <c r="I43" s="28">
        <f>IF(OR(B43="",E43="",G43&lt;&gt;"Completed",E43&gt;Assumptions!$B$3),"",IFERROR(1/(1/MAX(INDEX(($B$5:INDEX($B:$B,104)=B43)*($G$5:INDEX($G:$G,104)="Completed")*($E$5:INDEX($E:$E,104)&lt;E43)*($E$5:INDEX($E:$E,104)&lt;=Assumptions!$B$3)*$E$5:INDEX($E:$E,104),0))),""))</f>
        <v/>
      </c>
      <c r="J43" s="43">
        <f>IF(OR(E43="",I43=""),"",E43-I43)</f>
        <v/>
      </c>
      <c r="K43" s="30">
        <f>IF(B43="","",COUNTIFS($B$5:$B$104,B43,$G$5:$G$104,"Completed",$E$5:$E$104,"&gt;=1",$E$5:$E$104,"&lt;="&amp;Assumptions!$B$3))</f>
        <v/>
      </c>
      <c r="L43" s="31">
        <f>IF(B43="","",IF(K43=0,"No completion",IF(K43=1,"One-time","Repeat")))</f>
        <v/>
      </c>
      <c r="M43" s="30">
        <f>IF(OR(B43="",E43="",G43&lt;&gt;"Completed",E43&gt;Assumptions!$B$3),"",IF(COUNTIFS($B$5:$B$104,B43,$G$5:$G$104,"Completed",$E$5:$E$104,"&lt;"&amp;E43)=0,1,0))</f>
        <v/>
      </c>
      <c r="N43" s="32">
        <f>IF(OR(B43="",K43=0),"",IFERROR(DATE(YEAR(SUMIFS($E$5:$E$104,$B$5:$B$104,B43,$M$5:$M$104,1)/COUNTIFS($B$5:$B$104,B43,$M$5:$M$104,1)),MONTH(SUMIFS($E$5:$E$104,$B$5:$B$104,B43,$M$5:$M$104,1)/COUNTIFS($B$5:$B$104,B43,$M$5:$M$104,1)),1),""))</f>
        <v/>
      </c>
      <c r="O43" s="30">
        <f>IF(OR(B43="",E43="",G43&lt;&gt;"Completed",E43&gt;Assumptions!$B$3),"",1+COUNTIFS($B$5:$B$104,B43,$G$5:$G$104,"Completed",$E$5:$E$104,"&lt;"&amp;E43))</f>
        <v/>
      </c>
      <c r="P43" s="7">
        <f>IF(B43="","",IF(AND(G43="Completed",E43=""),"Review missing service date",IF(AND(G43="Completed",E43&gt;Assumptions!$B$3),"Review completion date",IF(AND(G43="Completed",J43&lt;&gt;"",Assumptions!$B$4&lt;&gt;"",J43&gt;Assumptions!$B$4),"Review long return gap",""))))</f>
        <v/>
      </c>
    </row>
    <row r="44">
      <c r="A44" s="24" t="n"/>
      <c r="B44" s="24" t="n"/>
      <c r="C44" s="24" t="n"/>
      <c r="D44" s="24" t="n"/>
      <c r="E44" s="25" t="n"/>
      <c r="F44" s="24" t="n"/>
      <c r="G44" s="26" t="n"/>
      <c r="H44" s="27" t="n"/>
      <c r="I44" s="33">
        <f>IF(OR(B44="",E44="",G44&lt;&gt;"Completed",E44&gt;Assumptions!$B$3),"",IFERROR(1/(1/MAX(INDEX(($B$5:INDEX($B:$B,104)=B44)*($G$5:INDEX($G:$G,104)="Completed")*($E$5:INDEX($E:$E,104)&lt;E44)*($E$5:INDEX($E:$E,104)&lt;=Assumptions!$B$3)*$E$5:INDEX($E:$E,104),0))),""))</f>
        <v/>
      </c>
      <c r="J44" s="44">
        <f>IF(OR(E44="",I44=""),"",E44-I44)</f>
        <v/>
      </c>
      <c r="K44" s="35">
        <f>IF(B44="","",COUNTIFS($B$5:$B$104,B44,$G$5:$G$104,"Completed",$E$5:$E$104,"&gt;=1",$E$5:$E$104,"&lt;="&amp;Assumptions!$B$3))</f>
        <v/>
      </c>
      <c r="L44" s="36">
        <f>IF(B44="","",IF(K44=0,"No completion",IF(K44=1,"One-time","Repeat")))</f>
        <v/>
      </c>
      <c r="M44" s="35">
        <f>IF(OR(B44="",E44="",G44&lt;&gt;"Completed",E44&gt;Assumptions!$B$3),"",IF(COUNTIFS($B$5:$B$104,B44,$G$5:$G$104,"Completed",$E$5:$E$104,"&lt;"&amp;E44)=0,1,0))</f>
        <v/>
      </c>
      <c r="N44" s="37">
        <f>IF(OR(B44="",K44=0),"",IFERROR(DATE(YEAR(SUMIFS($E$5:$E$104,$B$5:$B$104,B44,$M$5:$M$104,1)/COUNTIFS($B$5:$B$104,B44,$M$5:$M$104,1)),MONTH(SUMIFS($E$5:$E$104,$B$5:$B$104,B44,$M$5:$M$104,1)/COUNTIFS($B$5:$B$104,B44,$M$5:$M$104,1)),1),""))</f>
        <v/>
      </c>
      <c r="O44" s="35">
        <f>IF(OR(B44="",E44="",G44&lt;&gt;"Completed",E44&gt;Assumptions!$B$3),"",1+COUNTIFS($B$5:$B$104,B44,$G$5:$G$104,"Completed",$E$5:$E$104,"&lt;"&amp;E44))</f>
        <v/>
      </c>
      <c r="P44" s="10">
        <f>IF(B44="","",IF(AND(G44="Completed",E44=""),"Review missing service date",IF(AND(G44="Completed",E44&gt;Assumptions!$B$3),"Review completion date",IF(AND(G44="Completed",J44&lt;&gt;"",Assumptions!$B$4&lt;&gt;"",J44&gt;Assumptions!$B$4),"Review long return gap",""))))</f>
        <v/>
      </c>
    </row>
    <row r="45">
      <c r="A45" s="24" t="n"/>
      <c r="B45" s="24" t="n"/>
      <c r="C45" s="24" t="n"/>
      <c r="D45" s="24" t="n"/>
      <c r="E45" s="25" t="n"/>
      <c r="F45" s="24" t="n"/>
      <c r="G45" s="26" t="n"/>
      <c r="H45" s="27" t="n"/>
      <c r="I45" s="28">
        <f>IF(OR(B45="",E45="",G45&lt;&gt;"Completed",E45&gt;Assumptions!$B$3),"",IFERROR(1/(1/MAX(INDEX(($B$5:INDEX($B:$B,104)=B45)*($G$5:INDEX($G:$G,104)="Completed")*($E$5:INDEX($E:$E,104)&lt;E45)*($E$5:INDEX($E:$E,104)&lt;=Assumptions!$B$3)*$E$5:INDEX($E:$E,104),0))),""))</f>
        <v/>
      </c>
      <c r="J45" s="43">
        <f>IF(OR(E45="",I45=""),"",E45-I45)</f>
        <v/>
      </c>
      <c r="K45" s="30">
        <f>IF(B45="","",COUNTIFS($B$5:$B$104,B45,$G$5:$G$104,"Completed",$E$5:$E$104,"&gt;=1",$E$5:$E$104,"&lt;="&amp;Assumptions!$B$3))</f>
        <v/>
      </c>
      <c r="L45" s="31">
        <f>IF(B45="","",IF(K45=0,"No completion",IF(K45=1,"One-time","Repeat")))</f>
        <v/>
      </c>
      <c r="M45" s="30">
        <f>IF(OR(B45="",E45="",G45&lt;&gt;"Completed",E45&gt;Assumptions!$B$3),"",IF(COUNTIFS($B$5:$B$104,B45,$G$5:$G$104,"Completed",$E$5:$E$104,"&lt;"&amp;E45)=0,1,0))</f>
        <v/>
      </c>
      <c r="N45" s="32">
        <f>IF(OR(B45="",K45=0),"",IFERROR(DATE(YEAR(SUMIFS($E$5:$E$104,$B$5:$B$104,B45,$M$5:$M$104,1)/COUNTIFS($B$5:$B$104,B45,$M$5:$M$104,1)),MONTH(SUMIFS($E$5:$E$104,$B$5:$B$104,B45,$M$5:$M$104,1)/COUNTIFS($B$5:$B$104,B45,$M$5:$M$104,1)),1),""))</f>
        <v/>
      </c>
      <c r="O45" s="30">
        <f>IF(OR(B45="",E45="",G45&lt;&gt;"Completed",E45&gt;Assumptions!$B$3),"",1+COUNTIFS($B$5:$B$104,B45,$G$5:$G$104,"Completed",$E$5:$E$104,"&lt;"&amp;E45))</f>
        <v/>
      </c>
      <c r="P45" s="7">
        <f>IF(B45="","",IF(AND(G45="Completed",E45=""),"Review missing service date",IF(AND(G45="Completed",E45&gt;Assumptions!$B$3),"Review completion date",IF(AND(G45="Completed",J45&lt;&gt;"",Assumptions!$B$4&lt;&gt;"",J45&gt;Assumptions!$B$4),"Review long return gap",""))))</f>
        <v/>
      </c>
    </row>
    <row r="46">
      <c r="A46" s="24" t="n"/>
      <c r="B46" s="24" t="n"/>
      <c r="C46" s="24" t="n"/>
      <c r="D46" s="24" t="n"/>
      <c r="E46" s="25" t="n"/>
      <c r="F46" s="24" t="n"/>
      <c r="G46" s="26" t="n"/>
      <c r="H46" s="27" t="n"/>
      <c r="I46" s="33">
        <f>IF(OR(B46="",E46="",G46&lt;&gt;"Completed",E46&gt;Assumptions!$B$3),"",IFERROR(1/(1/MAX(INDEX(($B$5:INDEX($B:$B,104)=B46)*($G$5:INDEX($G:$G,104)="Completed")*($E$5:INDEX($E:$E,104)&lt;E46)*($E$5:INDEX($E:$E,104)&lt;=Assumptions!$B$3)*$E$5:INDEX($E:$E,104),0))),""))</f>
        <v/>
      </c>
      <c r="J46" s="44">
        <f>IF(OR(E46="",I46=""),"",E46-I46)</f>
        <v/>
      </c>
      <c r="K46" s="35">
        <f>IF(B46="","",COUNTIFS($B$5:$B$104,B46,$G$5:$G$104,"Completed",$E$5:$E$104,"&gt;=1",$E$5:$E$104,"&lt;="&amp;Assumptions!$B$3))</f>
        <v/>
      </c>
      <c r="L46" s="36">
        <f>IF(B46="","",IF(K46=0,"No completion",IF(K46=1,"One-time","Repeat")))</f>
        <v/>
      </c>
      <c r="M46" s="35">
        <f>IF(OR(B46="",E46="",G46&lt;&gt;"Completed",E46&gt;Assumptions!$B$3),"",IF(COUNTIFS($B$5:$B$104,B46,$G$5:$G$104,"Completed",$E$5:$E$104,"&lt;"&amp;E46)=0,1,0))</f>
        <v/>
      </c>
      <c r="N46" s="37">
        <f>IF(OR(B46="",K46=0),"",IFERROR(DATE(YEAR(SUMIFS($E$5:$E$104,$B$5:$B$104,B46,$M$5:$M$104,1)/COUNTIFS($B$5:$B$104,B46,$M$5:$M$104,1)),MONTH(SUMIFS($E$5:$E$104,$B$5:$B$104,B46,$M$5:$M$104,1)/COUNTIFS($B$5:$B$104,B46,$M$5:$M$104,1)),1),""))</f>
        <v/>
      </c>
      <c r="O46" s="35">
        <f>IF(OR(B46="",E46="",G46&lt;&gt;"Completed",E46&gt;Assumptions!$B$3),"",1+COUNTIFS($B$5:$B$104,B46,$G$5:$G$104,"Completed",$E$5:$E$104,"&lt;"&amp;E46))</f>
        <v/>
      </c>
      <c r="P46" s="10">
        <f>IF(B46="","",IF(AND(G46="Completed",E46=""),"Review missing service date",IF(AND(G46="Completed",E46&gt;Assumptions!$B$3),"Review completion date",IF(AND(G46="Completed",J46&lt;&gt;"",Assumptions!$B$4&lt;&gt;"",J46&gt;Assumptions!$B$4),"Review long return gap",""))))</f>
        <v/>
      </c>
    </row>
    <row r="47">
      <c r="A47" s="24" t="n"/>
      <c r="B47" s="24" t="n"/>
      <c r="C47" s="24" t="n"/>
      <c r="D47" s="24" t="n"/>
      <c r="E47" s="25" t="n"/>
      <c r="F47" s="24" t="n"/>
      <c r="G47" s="26" t="n"/>
      <c r="H47" s="27" t="n"/>
      <c r="I47" s="28">
        <f>IF(OR(B47="",E47="",G47&lt;&gt;"Completed",E47&gt;Assumptions!$B$3),"",IFERROR(1/(1/MAX(INDEX(($B$5:INDEX($B:$B,104)=B47)*($G$5:INDEX($G:$G,104)="Completed")*($E$5:INDEX($E:$E,104)&lt;E47)*($E$5:INDEX($E:$E,104)&lt;=Assumptions!$B$3)*$E$5:INDEX($E:$E,104),0))),""))</f>
        <v/>
      </c>
      <c r="J47" s="43">
        <f>IF(OR(E47="",I47=""),"",E47-I47)</f>
        <v/>
      </c>
      <c r="K47" s="30">
        <f>IF(B47="","",COUNTIFS($B$5:$B$104,B47,$G$5:$G$104,"Completed",$E$5:$E$104,"&gt;=1",$E$5:$E$104,"&lt;="&amp;Assumptions!$B$3))</f>
        <v/>
      </c>
      <c r="L47" s="31">
        <f>IF(B47="","",IF(K47=0,"No completion",IF(K47=1,"One-time","Repeat")))</f>
        <v/>
      </c>
      <c r="M47" s="30">
        <f>IF(OR(B47="",E47="",G47&lt;&gt;"Completed",E47&gt;Assumptions!$B$3),"",IF(COUNTIFS($B$5:$B$104,B47,$G$5:$G$104,"Completed",$E$5:$E$104,"&lt;"&amp;E47)=0,1,0))</f>
        <v/>
      </c>
      <c r="N47" s="32">
        <f>IF(OR(B47="",K47=0),"",IFERROR(DATE(YEAR(SUMIFS($E$5:$E$104,$B$5:$B$104,B47,$M$5:$M$104,1)/COUNTIFS($B$5:$B$104,B47,$M$5:$M$104,1)),MONTH(SUMIFS($E$5:$E$104,$B$5:$B$104,B47,$M$5:$M$104,1)/COUNTIFS($B$5:$B$104,B47,$M$5:$M$104,1)),1),""))</f>
        <v/>
      </c>
      <c r="O47" s="30">
        <f>IF(OR(B47="",E47="",G47&lt;&gt;"Completed",E47&gt;Assumptions!$B$3),"",1+COUNTIFS($B$5:$B$104,B47,$G$5:$G$104,"Completed",$E$5:$E$104,"&lt;"&amp;E47))</f>
        <v/>
      </c>
      <c r="P47" s="7">
        <f>IF(B47="","",IF(AND(G47="Completed",E47=""),"Review missing service date",IF(AND(G47="Completed",E47&gt;Assumptions!$B$3),"Review completion date",IF(AND(G47="Completed",J47&lt;&gt;"",Assumptions!$B$4&lt;&gt;"",J47&gt;Assumptions!$B$4),"Review long return gap",""))))</f>
        <v/>
      </c>
    </row>
    <row r="48">
      <c r="A48" s="24" t="n"/>
      <c r="B48" s="24" t="n"/>
      <c r="C48" s="24" t="n"/>
      <c r="D48" s="24" t="n"/>
      <c r="E48" s="25" t="n"/>
      <c r="F48" s="24" t="n"/>
      <c r="G48" s="26" t="n"/>
      <c r="H48" s="27" t="n"/>
      <c r="I48" s="33">
        <f>IF(OR(B48="",E48="",G48&lt;&gt;"Completed",E48&gt;Assumptions!$B$3),"",IFERROR(1/(1/MAX(INDEX(($B$5:INDEX($B:$B,104)=B48)*($G$5:INDEX($G:$G,104)="Completed")*($E$5:INDEX($E:$E,104)&lt;E48)*($E$5:INDEX($E:$E,104)&lt;=Assumptions!$B$3)*$E$5:INDEX($E:$E,104),0))),""))</f>
        <v/>
      </c>
      <c r="J48" s="44">
        <f>IF(OR(E48="",I48=""),"",E48-I48)</f>
        <v/>
      </c>
      <c r="K48" s="35">
        <f>IF(B48="","",COUNTIFS($B$5:$B$104,B48,$G$5:$G$104,"Completed",$E$5:$E$104,"&gt;=1",$E$5:$E$104,"&lt;="&amp;Assumptions!$B$3))</f>
        <v/>
      </c>
      <c r="L48" s="36">
        <f>IF(B48="","",IF(K48=0,"No completion",IF(K48=1,"One-time","Repeat")))</f>
        <v/>
      </c>
      <c r="M48" s="35">
        <f>IF(OR(B48="",E48="",G48&lt;&gt;"Completed",E48&gt;Assumptions!$B$3),"",IF(COUNTIFS($B$5:$B$104,B48,$G$5:$G$104,"Completed",$E$5:$E$104,"&lt;"&amp;E48)=0,1,0))</f>
        <v/>
      </c>
      <c r="N48" s="37">
        <f>IF(OR(B48="",K48=0),"",IFERROR(DATE(YEAR(SUMIFS($E$5:$E$104,$B$5:$B$104,B48,$M$5:$M$104,1)/COUNTIFS($B$5:$B$104,B48,$M$5:$M$104,1)),MONTH(SUMIFS($E$5:$E$104,$B$5:$B$104,B48,$M$5:$M$104,1)/COUNTIFS($B$5:$B$104,B48,$M$5:$M$104,1)),1),""))</f>
        <v/>
      </c>
      <c r="O48" s="35">
        <f>IF(OR(B48="",E48="",G48&lt;&gt;"Completed",E48&gt;Assumptions!$B$3),"",1+COUNTIFS($B$5:$B$104,B48,$G$5:$G$104,"Completed",$E$5:$E$104,"&lt;"&amp;E48))</f>
        <v/>
      </c>
      <c r="P48" s="10">
        <f>IF(B48="","",IF(AND(G48="Completed",E48=""),"Review missing service date",IF(AND(G48="Completed",E48&gt;Assumptions!$B$3),"Review completion date",IF(AND(G48="Completed",J48&lt;&gt;"",Assumptions!$B$4&lt;&gt;"",J48&gt;Assumptions!$B$4),"Review long return gap",""))))</f>
        <v/>
      </c>
    </row>
    <row r="49">
      <c r="A49" s="24" t="n"/>
      <c r="B49" s="24" t="n"/>
      <c r="C49" s="24" t="n"/>
      <c r="D49" s="24" t="n"/>
      <c r="E49" s="25" t="n"/>
      <c r="F49" s="24" t="n"/>
      <c r="G49" s="26" t="n"/>
      <c r="H49" s="27" t="n"/>
      <c r="I49" s="28">
        <f>IF(OR(B49="",E49="",G49&lt;&gt;"Completed",E49&gt;Assumptions!$B$3),"",IFERROR(1/(1/MAX(INDEX(($B$5:INDEX($B:$B,104)=B49)*($G$5:INDEX($G:$G,104)="Completed")*($E$5:INDEX($E:$E,104)&lt;E49)*($E$5:INDEX($E:$E,104)&lt;=Assumptions!$B$3)*$E$5:INDEX($E:$E,104),0))),""))</f>
        <v/>
      </c>
      <c r="J49" s="43">
        <f>IF(OR(E49="",I49=""),"",E49-I49)</f>
        <v/>
      </c>
      <c r="K49" s="30">
        <f>IF(B49="","",COUNTIFS($B$5:$B$104,B49,$G$5:$G$104,"Completed",$E$5:$E$104,"&gt;=1",$E$5:$E$104,"&lt;="&amp;Assumptions!$B$3))</f>
        <v/>
      </c>
      <c r="L49" s="31">
        <f>IF(B49="","",IF(K49=0,"No completion",IF(K49=1,"One-time","Repeat")))</f>
        <v/>
      </c>
      <c r="M49" s="30">
        <f>IF(OR(B49="",E49="",G49&lt;&gt;"Completed",E49&gt;Assumptions!$B$3),"",IF(COUNTIFS($B$5:$B$104,B49,$G$5:$G$104,"Completed",$E$5:$E$104,"&lt;"&amp;E49)=0,1,0))</f>
        <v/>
      </c>
      <c r="N49" s="32">
        <f>IF(OR(B49="",K49=0),"",IFERROR(DATE(YEAR(SUMIFS($E$5:$E$104,$B$5:$B$104,B49,$M$5:$M$104,1)/COUNTIFS($B$5:$B$104,B49,$M$5:$M$104,1)),MONTH(SUMIFS($E$5:$E$104,$B$5:$B$104,B49,$M$5:$M$104,1)/COUNTIFS($B$5:$B$104,B49,$M$5:$M$104,1)),1),""))</f>
        <v/>
      </c>
      <c r="O49" s="30">
        <f>IF(OR(B49="",E49="",G49&lt;&gt;"Completed",E49&gt;Assumptions!$B$3),"",1+COUNTIFS($B$5:$B$104,B49,$G$5:$G$104,"Completed",$E$5:$E$104,"&lt;"&amp;E49))</f>
        <v/>
      </c>
      <c r="P49" s="7">
        <f>IF(B49="","",IF(AND(G49="Completed",E49=""),"Review missing service date",IF(AND(G49="Completed",E49&gt;Assumptions!$B$3),"Review completion date",IF(AND(G49="Completed",J49&lt;&gt;"",Assumptions!$B$4&lt;&gt;"",J49&gt;Assumptions!$B$4),"Review long return gap",""))))</f>
        <v/>
      </c>
    </row>
    <row r="50">
      <c r="A50" s="24" t="n"/>
      <c r="B50" s="24" t="n"/>
      <c r="C50" s="24" t="n"/>
      <c r="D50" s="24" t="n"/>
      <c r="E50" s="25" t="n"/>
      <c r="F50" s="24" t="n"/>
      <c r="G50" s="26" t="n"/>
      <c r="H50" s="27" t="n"/>
      <c r="I50" s="33">
        <f>IF(OR(B50="",E50="",G50&lt;&gt;"Completed",E50&gt;Assumptions!$B$3),"",IFERROR(1/(1/MAX(INDEX(($B$5:INDEX($B:$B,104)=B50)*($G$5:INDEX($G:$G,104)="Completed")*($E$5:INDEX($E:$E,104)&lt;E50)*($E$5:INDEX($E:$E,104)&lt;=Assumptions!$B$3)*$E$5:INDEX($E:$E,104),0))),""))</f>
        <v/>
      </c>
      <c r="J50" s="44">
        <f>IF(OR(E50="",I50=""),"",E50-I50)</f>
        <v/>
      </c>
      <c r="K50" s="35">
        <f>IF(B50="","",COUNTIFS($B$5:$B$104,B50,$G$5:$G$104,"Completed",$E$5:$E$104,"&gt;=1",$E$5:$E$104,"&lt;="&amp;Assumptions!$B$3))</f>
        <v/>
      </c>
      <c r="L50" s="36">
        <f>IF(B50="","",IF(K50=0,"No completion",IF(K50=1,"One-time","Repeat")))</f>
        <v/>
      </c>
      <c r="M50" s="35">
        <f>IF(OR(B50="",E50="",G50&lt;&gt;"Completed",E50&gt;Assumptions!$B$3),"",IF(COUNTIFS($B$5:$B$104,B50,$G$5:$G$104,"Completed",$E$5:$E$104,"&lt;"&amp;E50)=0,1,0))</f>
        <v/>
      </c>
      <c r="N50" s="37">
        <f>IF(OR(B50="",K50=0),"",IFERROR(DATE(YEAR(SUMIFS($E$5:$E$104,$B$5:$B$104,B50,$M$5:$M$104,1)/COUNTIFS($B$5:$B$104,B50,$M$5:$M$104,1)),MONTH(SUMIFS($E$5:$E$104,$B$5:$B$104,B50,$M$5:$M$104,1)/COUNTIFS($B$5:$B$104,B50,$M$5:$M$104,1)),1),""))</f>
        <v/>
      </c>
      <c r="O50" s="35">
        <f>IF(OR(B50="",E50="",G50&lt;&gt;"Completed",E50&gt;Assumptions!$B$3),"",1+COUNTIFS($B$5:$B$104,B50,$G$5:$G$104,"Completed",$E$5:$E$104,"&lt;"&amp;E50))</f>
        <v/>
      </c>
      <c r="P50" s="10">
        <f>IF(B50="","",IF(AND(G50="Completed",E50=""),"Review missing service date",IF(AND(G50="Completed",E50&gt;Assumptions!$B$3),"Review completion date",IF(AND(G50="Completed",J50&lt;&gt;"",Assumptions!$B$4&lt;&gt;"",J50&gt;Assumptions!$B$4),"Review long return gap",""))))</f>
        <v/>
      </c>
    </row>
    <row r="51">
      <c r="A51" s="24" t="n"/>
      <c r="B51" s="24" t="n"/>
      <c r="C51" s="24" t="n"/>
      <c r="D51" s="24" t="n"/>
      <c r="E51" s="25" t="n"/>
      <c r="F51" s="24" t="n"/>
      <c r="G51" s="26" t="n"/>
      <c r="H51" s="27" t="n"/>
      <c r="I51" s="28">
        <f>IF(OR(B51="",E51="",G51&lt;&gt;"Completed",E51&gt;Assumptions!$B$3),"",IFERROR(1/(1/MAX(INDEX(($B$5:INDEX($B:$B,104)=B51)*($G$5:INDEX($G:$G,104)="Completed")*($E$5:INDEX($E:$E,104)&lt;E51)*($E$5:INDEX($E:$E,104)&lt;=Assumptions!$B$3)*$E$5:INDEX($E:$E,104),0))),""))</f>
        <v/>
      </c>
      <c r="J51" s="43">
        <f>IF(OR(E51="",I51=""),"",E51-I51)</f>
        <v/>
      </c>
      <c r="K51" s="30">
        <f>IF(B51="","",COUNTIFS($B$5:$B$104,B51,$G$5:$G$104,"Completed",$E$5:$E$104,"&gt;=1",$E$5:$E$104,"&lt;="&amp;Assumptions!$B$3))</f>
        <v/>
      </c>
      <c r="L51" s="31">
        <f>IF(B51="","",IF(K51=0,"No completion",IF(K51=1,"One-time","Repeat")))</f>
        <v/>
      </c>
      <c r="M51" s="30">
        <f>IF(OR(B51="",E51="",G51&lt;&gt;"Completed",E51&gt;Assumptions!$B$3),"",IF(COUNTIFS($B$5:$B$104,B51,$G$5:$G$104,"Completed",$E$5:$E$104,"&lt;"&amp;E51)=0,1,0))</f>
        <v/>
      </c>
      <c r="N51" s="32">
        <f>IF(OR(B51="",K51=0),"",IFERROR(DATE(YEAR(SUMIFS($E$5:$E$104,$B$5:$B$104,B51,$M$5:$M$104,1)/COUNTIFS($B$5:$B$104,B51,$M$5:$M$104,1)),MONTH(SUMIFS($E$5:$E$104,$B$5:$B$104,B51,$M$5:$M$104,1)/COUNTIFS($B$5:$B$104,B51,$M$5:$M$104,1)),1),""))</f>
        <v/>
      </c>
      <c r="O51" s="30">
        <f>IF(OR(B51="",E51="",G51&lt;&gt;"Completed",E51&gt;Assumptions!$B$3),"",1+COUNTIFS($B$5:$B$104,B51,$G$5:$G$104,"Completed",$E$5:$E$104,"&lt;"&amp;E51))</f>
        <v/>
      </c>
      <c r="P51" s="7">
        <f>IF(B51="","",IF(AND(G51="Completed",E51=""),"Review missing service date",IF(AND(G51="Completed",E51&gt;Assumptions!$B$3),"Review completion date",IF(AND(G51="Completed",J51&lt;&gt;"",Assumptions!$B$4&lt;&gt;"",J51&gt;Assumptions!$B$4),"Review long return gap",""))))</f>
        <v/>
      </c>
    </row>
    <row r="52">
      <c r="A52" s="24" t="n"/>
      <c r="B52" s="24" t="n"/>
      <c r="C52" s="24" t="n"/>
      <c r="D52" s="24" t="n"/>
      <c r="E52" s="25" t="n"/>
      <c r="F52" s="24" t="n"/>
      <c r="G52" s="26" t="n"/>
      <c r="H52" s="27" t="n"/>
      <c r="I52" s="33">
        <f>IF(OR(B52="",E52="",G52&lt;&gt;"Completed",E52&gt;Assumptions!$B$3),"",IFERROR(1/(1/MAX(INDEX(($B$5:INDEX($B:$B,104)=B52)*($G$5:INDEX($G:$G,104)="Completed")*($E$5:INDEX($E:$E,104)&lt;E52)*($E$5:INDEX($E:$E,104)&lt;=Assumptions!$B$3)*$E$5:INDEX($E:$E,104),0))),""))</f>
        <v/>
      </c>
      <c r="J52" s="44">
        <f>IF(OR(E52="",I52=""),"",E52-I52)</f>
        <v/>
      </c>
      <c r="K52" s="35">
        <f>IF(B52="","",COUNTIFS($B$5:$B$104,B52,$G$5:$G$104,"Completed",$E$5:$E$104,"&gt;=1",$E$5:$E$104,"&lt;="&amp;Assumptions!$B$3))</f>
        <v/>
      </c>
      <c r="L52" s="36">
        <f>IF(B52="","",IF(K52=0,"No completion",IF(K52=1,"One-time","Repeat")))</f>
        <v/>
      </c>
      <c r="M52" s="35">
        <f>IF(OR(B52="",E52="",G52&lt;&gt;"Completed",E52&gt;Assumptions!$B$3),"",IF(COUNTIFS($B$5:$B$104,B52,$G$5:$G$104,"Completed",$E$5:$E$104,"&lt;"&amp;E52)=0,1,0))</f>
        <v/>
      </c>
      <c r="N52" s="37">
        <f>IF(OR(B52="",K52=0),"",IFERROR(DATE(YEAR(SUMIFS($E$5:$E$104,$B$5:$B$104,B52,$M$5:$M$104,1)/COUNTIFS($B$5:$B$104,B52,$M$5:$M$104,1)),MONTH(SUMIFS($E$5:$E$104,$B$5:$B$104,B52,$M$5:$M$104,1)/COUNTIFS($B$5:$B$104,B52,$M$5:$M$104,1)),1),""))</f>
        <v/>
      </c>
      <c r="O52" s="35">
        <f>IF(OR(B52="",E52="",G52&lt;&gt;"Completed",E52&gt;Assumptions!$B$3),"",1+COUNTIFS($B$5:$B$104,B52,$G$5:$G$104,"Completed",$E$5:$E$104,"&lt;"&amp;E52))</f>
        <v/>
      </c>
      <c r="P52" s="10">
        <f>IF(B52="","",IF(AND(G52="Completed",E52=""),"Review missing service date",IF(AND(G52="Completed",E52&gt;Assumptions!$B$3),"Review completion date",IF(AND(G52="Completed",J52&lt;&gt;"",Assumptions!$B$4&lt;&gt;"",J52&gt;Assumptions!$B$4),"Review long return gap",""))))</f>
        <v/>
      </c>
    </row>
    <row r="53">
      <c r="A53" s="24" t="n"/>
      <c r="B53" s="24" t="n"/>
      <c r="C53" s="24" t="n"/>
      <c r="D53" s="24" t="n"/>
      <c r="E53" s="25" t="n"/>
      <c r="F53" s="24" t="n"/>
      <c r="G53" s="26" t="n"/>
      <c r="H53" s="27" t="n"/>
      <c r="I53" s="28">
        <f>IF(OR(B53="",E53="",G53&lt;&gt;"Completed",E53&gt;Assumptions!$B$3),"",IFERROR(1/(1/MAX(INDEX(($B$5:INDEX($B:$B,104)=B53)*($G$5:INDEX($G:$G,104)="Completed")*($E$5:INDEX($E:$E,104)&lt;E53)*($E$5:INDEX($E:$E,104)&lt;=Assumptions!$B$3)*$E$5:INDEX($E:$E,104),0))),""))</f>
        <v/>
      </c>
      <c r="J53" s="43">
        <f>IF(OR(E53="",I53=""),"",E53-I53)</f>
        <v/>
      </c>
      <c r="K53" s="30">
        <f>IF(B53="","",COUNTIFS($B$5:$B$104,B53,$G$5:$G$104,"Completed",$E$5:$E$104,"&gt;=1",$E$5:$E$104,"&lt;="&amp;Assumptions!$B$3))</f>
        <v/>
      </c>
      <c r="L53" s="31">
        <f>IF(B53="","",IF(K53=0,"No completion",IF(K53=1,"One-time","Repeat")))</f>
        <v/>
      </c>
      <c r="M53" s="30">
        <f>IF(OR(B53="",E53="",G53&lt;&gt;"Completed",E53&gt;Assumptions!$B$3),"",IF(COUNTIFS($B$5:$B$104,B53,$G$5:$G$104,"Completed",$E$5:$E$104,"&lt;"&amp;E53)=0,1,0))</f>
        <v/>
      </c>
      <c r="N53" s="32">
        <f>IF(OR(B53="",K53=0),"",IFERROR(DATE(YEAR(SUMIFS($E$5:$E$104,$B$5:$B$104,B53,$M$5:$M$104,1)/COUNTIFS($B$5:$B$104,B53,$M$5:$M$104,1)),MONTH(SUMIFS($E$5:$E$104,$B$5:$B$104,B53,$M$5:$M$104,1)/COUNTIFS($B$5:$B$104,B53,$M$5:$M$104,1)),1),""))</f>
        <v/>
      </c>
      <c r="O53" s="30">
        <f>IF(OR(B53="",E53="",G53&lt;&gt;"Completed",E53&gt;Assumptions!$B$3),"",1+COUNTIFS($B$5:$B$104,B53,$G$5:$G$104,"Completed",$E$5:$E$104,"&lt;"&amp;E53))</f>
        <v/>
      </c>
      <c r="P53" s="7">
        <f>IF(B53="","",IF(AND(G53="Completed",E53=""),"Review missing service date",IF(AND(G53="Completed",E53&gt;Assumptions!$B$3),"Review completion date",IF(AND(G53="Completed",J53&lt;&gt;"",Assumptions!$B$4&lt;&gt;"",J53&gt;Assumptions!$B$4),"Review long return gap",""))))</f>
        <v/>
      </c>
    </row>
    <row r="54">
      <c r="A54" s="24" t="n"/>
      <c r="B54" s="24" t="n"/>
      <c r="C54" s="24" t="n"/>
      <c r="D54" s="24" t="n"/>
      <c r="E54" s="25" t="n"/>
      <c r="F54" s="24" t="n"/>
      <c r="G54" s="26" t="n"/>
      <c r="H54" s="27" t="n"/>
      <c r="I54" s="33">
        <f>IF(OR(B54="",E54="",G54&lt;&gt;"Completed",E54&gt;Assumptions!$B$3),"",IFERROR(1/(1/MAX(INDEX(($B$5:INDEX($B:$B,104)=B54)*($G$5:INDEX($G:$G,104)="Completed")*($E$5:INDEX($E:$E,104)&lt;E54)*($E$5:INDEX($E:$E,104)&lt;=Assumptions!$B$3)*$E$5:INDEX($E:$E,104),0))),""))</f>
        <v/>
      </c>
      <c r="J54" s="44">
        <f>IF(OR(E54="",I54=""),"",E54-I54)</f>
        <v/>
      </c>
      <c r="K54" s="35">
        <f>IF(B54="","",COUNTIFS($B$5:$B$104,B54,$G$5:$G$104,"Completed",$E$5:$E$104,"&gt;=1",$E$5:$E$104,"&lt;="&amp;Assumptions!$B$3))</f>
        <v/>
      </c>
      <c r="L54" s="36">
        <f>IF(B54="","",IF(K54=0,"No completion",IF(K54=1,"One-time","Repeat")))</f>
        <v/>
      </c>
      <c r="M54" s="35">
        <f>IF(OR(B54="",E54="",G54&lt;&gt;"Completed",E54&gt;Assumptions!$B$3),"",IF(COUNTIFS($B$5:$B$104,B54,$G$5:$G$104,"Completed",$E$5:$E$104,"&lt;"&amp;E54)=0,1,0))</f>
        <v/>
      </c>
      <c r="N54" s="37">
        <f>IF(OR(B54="",K54=0),"",IFERROR(DATE(YEAR(SUMIFS($E$5:$E$104,$B$5:$B$104,B54,$M$5:$M$104,1)/COUNTIFS($B$5:$B$104,B54,$M$5:$M$104,1)),MONTH(SUMIFS($E$5:$E$104,$B$5:$B$104,B54,$M$5:$M$104,1)/COUNTIFS($B$5:$B$104,B54,$M$5:$M$104,1)),1),""))</f>
        <v/>
      </c>
      <c r="O54" s="35">
        <f>IF(OR(B54="",E54="",G54&lt;&gt;"Completed",E54&gt;Assumptions!$B$3),"",1+COUNTIFS($B$5:$B$104,B54,$G$5:$G$104,"Completed",$E$5:$E$104,"&lt;"&amp;E54))</f>
        <v/>
      </c>
      <c r="P54" s="10">
        <f>IF(B54="","",IF(AND(G54="Completed",E54=""),"Review missing service date",IF(AND(G54="Completed",E54&gt;Assumptions!$B$3),"Review completion date",IF(AND(G54="Completed",J54&lt;&gt;"",Assumptions!$B$4&lt;&gt;"",J54&gt;Assumptions!$B$4),"Review long return gap",""))))</f>
        <v/>
      </c>
    </row>
    <row r="55">
      <c r="A55" s="24" t="n"/>
      <c r="B55" s="24" t="n"/>
      <c r="C55" s="24" t="n"/>
      <c r="D55" s="24" t="n"/>
      <c r="E55" s="25" t="n"/>
      <c r="F55" s="24" t="n"/>
      <c r="G55" s="26" t="n"/>
      <c r="H55" s="27" t="n"/>
      <c r="I55" s="28">
        <f>IF(OR(B55="",E55="",G55&lt;&gt;"Completed",E55&gt;Assumptions!$B$3),"",IFERROR(1/(1/MAX(INDEX(($B$5:INDEX($B:$B,104)=B55)*($G$5:INDEX($G:$G,104)="Completed")*($E$5:INDEX($E:$E,104)&lt;E55)*($E$5:INDEX($E:$E,104)&lt;=Assumptions!$B$3)*$E$5:INDEX($E:$E,104),0))),""))</f>
        <v/>
      </c>
      <c r="J55" s="43">
        <f>IF(OR(E55="",I55=""),"",E55-I55)</f>
        <v/>
      </c>
      <c r="K55" s="30">
        <f>IF(B55="","",COUNTIFS($B$5:$B$104,B55,$G$5:$G$104,"Completed",$E$5:$E$104,"&gt;=1",$E$5:$E$104,"&lt;="&amp;Assumptions!$B$3))</f>
        <v/>
      </c>
      <c r="L55" s="31">
        <f>IF(B55="","",IF(K55=0,"No completion",IF(K55=1,"One-time","Repeat")))</f>
        <v/>
      </c>
      <c r="M55" s="30">
        <f>IF(OR(B55="",E55="",G55&lt;&gt;"Completed",E55&gt;Assumptions!$B$3),"",IF(COUNTIFS($B$5:$B$104,B55,$G$5:$G$104,"Completed",$E$5:$E$104,"&lt;"&amp;E55)=0,1,0))</f>
        <v/>
      </c>
      <c r="N55" s="32">
        <f>IF(OR(B55="",K55=0),"",IFERROR(DATE(YEAR(SUMIFS($E$5:$E$104,$B$5:$B$104,B55,$M$5:$M$104,1)/COUNTIFS($B$5:$B$104,B55,$M$5:$M$104,1)),MONTH(SUMIFS($E$5:$E$104,$B$5:$B$104,B55,$M$5:$M$104,1)/COUNTIFS($B$5:$B$104,B55,$M$5:$M$104,1)),1),""))</f>
        <v/>
      </c>
      <c r="O55" s="30">
        <f>IF(OR(B55="",E55="",G55&lt;&gt;"Completed",E55&gt;Assumptions!$B$3),"",1+COUNTIFS($B$5:$B$104,B55,$G$5:$G$104,"Completed",$E$5:$E$104,"&lt;"&amp;E55))</f>
        <v/>
      </c>
      <c r="P55" s="7">
        <f>IF(B55="","",IF(AND(G55="Completed",E55=""),"Review missing service date",IF(AND(G55="Completed",E55&gt;Assumptions!$B$3),"Review completion date",IF(AND(G55="Completed",J55&lt;&gt;"",Assumptions!$B$4&lt;&gt;"",J55&gt;Assumptions!$B$4),"Review long return gap",""))))</f>
        <v/>
      </c>
    </row>
    <row r="56">
      <c r="A56" s="24" t="n"/>
      <c r="B56" s="24" t="n"/>
      <c r="C56" s="24" t="n"/>
      <c r="D56" s="24" t="n"/>
      <c r="E56" s="25" t="n"/>
      <c r="F56" s="24" t="n"/>
      <c r="G56" s="26" t="n"/>
      <c r="H56" s="27" t="n"/>
      <c r="I56" s="33">
        <f>IF(OR(B56="",E56="",G56&lt;&gt;"Completed",E56&gt;Assumptions!$B$3),"",IFERROR(1/(1/MAX(INDEX(($B$5:INDEX($B:$B,104)=B56)*($G$5:INDEX($G:$G,104)="Completed")*($E$5:INDEX($E:$E,104)&lt;E56)*($E$5:INDEX($E:$E,104)&lt;=Assumptions!$B$3)*$E$5:INDEX($E:$E,104),0))),""))</f>
        <v/>
      </c>
      <c r="J56" s="44">
        <f>IF(OR(E56="",I56=""),"",E56-I56)</f>
        <v/>
      </c>
      <c r="K56" s="35">
        <f>IF(B56="","",COUNTIFS($B$5:$B$104,B56,$G$5:$G$104,"Completed",$E$5:$E$104,"&gt;=1",$E$5:$E$104,"&lt;="&amp;Assumptions!$B$3))</f>
        <v/>
      </c>
      <c r="L56" s="36">
        <f>IF(B56="","",IF(K56=0,"No completion",IF(K56=1,"One-time","Repeat")))</f>
        <v/>
      </c>
      <c r="M56" s="35">
        <f>IF(OR(B56="",E56="",G56&lt;&gt;"Completed",E56&gt;Assumptions!$B$3),"",IF(COUNTIFS($B$5:$B$104,B56,$G$5:$G$104,"Completed",$E$5:$E$104,"&lt;"&amp;E56)=0,1,0))</f>
        <v/>
      </c>
      <c r="N56" s="37">
        <f>IF(OR(B56="",K56=0),"",IFERROR(DATE(YEAR(SUMIFS($E$5:$E$104,$B$5:$B$104,B56,$M$5:$M$104,1)/COUNTIFS($B$5:$B$104,B56,$M$5:$M$104,1)),MONTH(SUMIFS($E$5:$E$104,$B$5:$B$104,B56,$M$5:$M$104,1)/COUNTIFS($B$5:$B$104,B56,$M$5:$M$104,1)),1),""))</f>
        <v/>
      </c>
      <c r="O56" s="35">
        <f>IF(OR(B56="",E56="",G56&lt;&gt;"Completed",E56&gt;Assumptions!$B$3),"",1+COUNTIFS($B$5:$B$104,B56,$G$5:$G$104,"Completed",$E$5:$E$104,"&lt;"&amp;E56))</f>
        <v/>
      </c>
      <c r="P56" s="10">
        <f>IF(B56="","",IF(AND(G56="Completed",E56=""),"Review missing service date",IF(AND(G56="Completed",E56&gt;Assumptions!$B$3),"Review completion date",IF(AND(G56="Completed",J56&lt;&gt;"",Assumptions!$B$4&lt;&gt;"",J56&gt;Assumptions!$B$4),"Review long return gap",""))))</f>
        <v/>
      </c>
    </row>
    <row r="57">
      <c r="A57" s="24" t="n"/>
      <c r="B57" s="24" t="n"/>
      <c r="C57" s="24" t="n"/>
      <c r="D57" s="24" t="n"/>
      <c r="E57" s="25" t="n"/>
      <c r="F57" s="24" t="n"/>
      <c r="G57" s="26" t="n"/>
      <c r="H57" s="27" t="n"/>
      <c r="I57" s="28">
        <f>IF(OR(B57="",E57="",G57&lt;&gt;"Completed",E57&gt;Assumptions!$B$3),"",IFERROR(1/(1/MAX(INDEX(($B$5:INDEX($B:$B,104)=B57)*($G$5:INDEX($G:$G,104)="Completed")*($E$5:INDEX($E:$E,104)&lt;E57)*($E$5:INDEX($E:$E,104)&lt;=Assumptions!$B$3)*$E$5:INDEX($E:$E,104),0))),""))</f>
        <v/>
      </c>
      <c r="J57" s="43">
        <f>IF(OR(E57="",I57=""),"",E57-I57)</f>
        <v/>
      </c>
      <c r="K57" s="30">
        <f>IF(B57="","",COUNTIFS($B$5:$B$104,B57,$G$5:$G$104,"Completed",$E$5:$E$104,"&gt;=1",$E$5:$E$104,"&lt;="&amp;Assumptions!$B$3))</f>
        <v/>
      </c>
      <c r="L57" s="31">
        <f>IF(B57="","",IF(K57=0,"No completion",IF(K57=1,"One-time","Repeat")))</f>
        <v/>
      </c>
      <c r="M57" s="30">
        <f>IF(OR(B57="",E57="",G57&lt;&gt;"Completed",E57&gt;Assumptions!$B$3),"",IF(COUNTIFS($B$5:$B$104,B57,$G$5:$G$104,"Completed",$E$5:$E$104,"&lt;"&amp;E57)=0,1,0))</f>
        <v/>
      </c>
      <c r="N57" s="32">
        <f>IF(OR(B57="",K57=0),"",IFERROR(DATE(YEAR(SUMIFS($E$5:$E$104,$B$5:$B$104,B57,$M$5:$M$104,1)/COUNTIFS($B$5:$B$104,B57,$M$5:$M$104,1)),MONTH(SUMIFS($E$5:$E$104,$B$5:$B$104,B57,$M$5:$M$104,1)/COUNTIFS($B$5:$B$104,B57,$M$5:$M$104,1)),1),""))</f>
        <v/>
      </c>
      <c r="O57" s="30">
        <f>IF(OR(B57="",E57="",G57&lt;&gt;"Completed",E57&gt;Assumptions!$B$3),"",1+COUNTIFS($B$5:$B$104,B57,$G$5:$G$104,"Completed",$E$5:$E$104,"&lt;"&amp;E57))</f>
        <v/>
      </c>
      <c r="P57" s="7">
        <f>IF(B57="","",IF(AND(G57="Completed",E57=""),"Review missing service date",IF(AND(G57="Completed",E57&gt;Assumptions!$B$3),"Review completion date",IF(AND(G57="Completed",J57&lt;&gt;"",Assumptions!$B$4&lt;&gt;"",J57&gt;Assumptions!$B$4),"Review long return gap",""))))</f>
        <v/>
      </c>
    </row>
    <row r="58">
      <c r="A58" s="24" t="n"/>
      <c r="B58" s="24" t="n"/>
      <c r="C58" s="24" t="n"/>
      <c r="D58" s="24" t="n"/>
      <c r="E58" s="25" t="n"/>
      <c r="F58" s="24" t="n"/>
      <c r="G58" s="26" t="n"/>
      <c r="H58" s="27" t="n"/>
      <c r="I58" s="33">
        <f>IF(OR(B58="",E58="",G58&lt;&gt;"Completed",E58&gt;Assumptions!$B$3),"",IFERROR(1/(1/MAX(INDEX(($B$5:INDEX($B:$B,104)=B58)*($G$5:INDEX($G:$G,104)="Completed")*($E$5:INDEX($E:$E,104)&lt;E58)*($E$5:INDEX($E:$E,104)&lt;=Assumptions!$B$3)*$E$5:INDEX($E:$E,104),0))),""))</f>
        <v/>
      </c>
      <c r="J58" s="44">
        <f>IF(OR(E58="",I58=""),"",E58-I58)</f>
        <v/>
      </c>
      <c r="K58" s="35">
        <f>IF(B58="","",COUNTIFS($B$5:$B$104,B58,$G$5:$G$104,"Completed",$E$5:$E$104,"&gt;=1",$E$5:$E$104,"&lt;="&amp;Assumptions!$B$3))</f>
        <v/>
      </c>
      <c r="L58" s="36">
        <f>IF(B58="","",IF(K58=0,"No completion",IF(K58=1,"One-time","Repeat")))</f>
        <v/>
      </c>
      <c r="M58" s="35">
        <f>IF(OR(B58="",E58="",G58&lt;&gt;"Completed",E58&gt;Assumptions!$B$3),"",IF(COUNTIFS($B$5:$B$104,B58,$G$5:$G$104,"Completed",$E$5:$E$104,"&lt;"&amp;E58)=0,1,0))</f>
        <v/>
      </c>
      <c r="N58" s="37">
        <f>IF(OR(B58="",K58=0),"",IFERROR(DATE(YEAR(SUMIFS($E$5:$E$104,$B$5:$B$104,B58,$M$5:$M$104,1)/COUNTIFS($B$5:$B$104,B58,$M$5:$M$104,1)),MONTH(SUMIFS($E$5:$E$104,$B$5:$B$104,B58,$M$5:$M$104,1)/COUNTIFS($B$5:$B$104,B58,$M$5:$M$104,1)),1),""))</f>
        <v/>
      </c>
      <c r="O58" s="35">
        <f>IF(OR(B58="",E58="",G58&lt;&gt;"Completed",E58&gt;Assumptions!$B$3),"",1+COUNTIFS($B$5:$B$104,B58,$G$5:$G$104,"Completed",$E$5:$E$104,"&lt;"&amp;E58))</f>
        <v/>
      </c>
      <c r="P58" s="10">
        <f>IF(B58="","",IF(AND(G58="Completed",E58=""),"Review missing service date",IF(AND(G58="Completed",E58&gt;Assumptions!$B$3),"Review completion date",IF(AND(G58="Completed",J58&lt;&gt;"",Assumptions!$B$4&lt;&gt;"",J58&gt;Assumptions!$B$4),"Review long return gap",""))))</f>
        <v/>
      </c>
    </row>
    <row r="59">
      <c r="A59" s="24" t="n"/>
      <c r="B59" s="24" t="n"/>
      <c r="C59" s="24" t="n"/>
      <c r="D59" s="24" t="n"/>
      <c r="E59" s="25" t="n"/>
      <c r="F59" s="24" t="n"/>
      <c r="G59" s="26" t="n"/>
      <c r="H59" s="27" t="n"/>
      <c r="I59" s="28">
        <f>IF(OR(B59="",E59="",G59&lt;&gt;"Completed",E59&gt;Assumptions!$B$3),"",IFERROR(1/(1/MAX(INDEX(($B$5:INDEX($B:$B,104)=B59)*($G$5:INDEX($G:$G,104)="Completed")*($E$5:INDEX($E:$E,104)&lt;E59)*($E$5:INDEX($E:$E,104)&lt;=Assumptions!$B$3)*$E$5:INDEX($E:$E,104),0))),""))</f>
        <v/>
      </c>
      <c r="J59" s="43">
        <f>IF(OR(E59="",I59=""),"",E59-I59)</f>
        <v/>
      </c>
      <c r="K59" s="30">
        <f>IF(B59="","",COUNTIFS($B$5:$B$104,B59,$G$5:$G$104,"Completed",$E$5:$E$104,"&gt;=1",$E$5:$E$104,"&lt;="&amp;Assumptions!$B$3))</f>
        <v/>
      </c>
      <c r="L59" s="31">
        <f>IF(B59="","",IF(K59=0,"No completion",IF(K59=1,"One-time","Repeat")))</f>
        <v/>
      </c>
      <c r="M59" s="30">
        <f>IF(OR(B59="",E59="",G59&lt;&gt;"Completed",E59&gt;Assumptions!$B$3),"",IF(COUNTIFS($B$5:$B$104,B59,$G$5:$G$104,"Completed",$E$5:$E$104,"&lt;"&amp;E59)=0,1,0))</f>
        <v/>
      </c>
      <c r="N59" s="32">
        <f>IF(OR(B59="",K59=0),"",IFERROR(DATE(YEAR(SUMIFS($E$5:$E$104,$B$5:$B$104,B59,$M$5:$M$104,1)/COUNTIFS($B$5:$B$104,B59,$M$5:$M$104,1)),MONTH(SUMIFS($E$5:$E$104,$B$5:$B$104,B59,$M$5:$M$104,1)/COUNTIFS($B$5:$B$104,B59,$M$5:$M$104,1)),1),""))</f>
        <v/>
      </c>
      <c r="O59" s="30">
        <f>IF(OR(B59="",E59="",G59&lt;&gt;"Completed",E59&gt;Assumptions!$B$3),"",1+COUNTIFS($B$5:$B$104,B59,$G$5:$G$104,"Completed",$E$5:$E$104,"&lt;"&amp;E59))</f>
        <v/>
      </c>
      <c r="P59" s="7">
        <f>IF(B59="","",IF(AND(G59="Completed",E59=""),"Review missing service date",IF(AND(G59="Completed",E59&gt;Assumptions!$B$3),"Review completion date",IF(AND(G59="Completed",J59&lt;&gt;"",Assumptions!$B$4&lt;&gt;"",J59&gt;Assumptions!$B$4),"Review long return gap",""))))</f>
        <v/>
      </c>
    </row>
    <row r="60">
      <c r="A60" s="24" t="n"/>
      <c r="B60" s="24" t="n"/>
      <c r="C60" s="24" t="n"/>
      <c r="D60" s="24" t="n"/>
      <c r="E60" s="25" t="n"/>
      <c r="F60" s="24" t="n"/>
      <c r="G60" s="26" t="n"/>
      <c r="H60" s="27" t="n"/>
      <c r="I60" s="33">
        <f>IF(OR(B60="",E60="",G60&lt;&gt;"Completed",E60&gt;Assumptions!$B$3),"",IFERROR(1/(1/MAX(INDEX(($B$5:INDEX($B:$B,104)=B60)*($G$5:INDEX($G:$G,104)="Completed")*($E$5:INDEX($E:$E,104)&lt;E60)*($E$5:INDEX($E:$E,104)&lt;=Assumptions!$B$3)*$E$5:INDEX($E:$E,104),0))),""))</f>
        <v/>
      </c>
      <c r="J60" s="44">
        <f>IF(OR(E60="",I60=""),"",E60-I60)</f>
        <v/>
      </c>
      <c r="K60" s="35">
        <f>IF(B60="","",COUNTIFS($B$5:$B$104,B60,$G$5:$G$104,"Completed",$E$5:$E$104,"&gt;=1",$E$5:$E$104,"&lt;="&amp;Assumptions!$B$3))</f>
        <v/>
      </c>
      <c r="L60" s="36">
        <f>IF(B60="","",IF(K60=0,"No completion",IF(K60=1,"One-time","Repeat")))</f>
        <v/>
      </c>
      <c r="M60" s="35">
        <f>IF(OR(B60="",E60="",G60&lt;&gt;"Completed",E60&gt;Assumptions!$B$3),"",IF(COUNTIFS($B$5:$B$104,B60,$G$5:$G$104,"Completed",$E$5:$E$104,"&lt;"&amp;E60)=0,1,0))</f>
        <v/>
      </c>
      <c r="N60" s="37">
        <f>IF(OR(B60="",K60=0),"",IFERROR(DATE(YEAR(SUMIFS($E$5:$E$104,$B$5:$B$104,B60,$M$5:$M$104,1)/COUNTIFS($B$5:$B$104,B60,$M$5:$M$104,1)),MONTH(SUMIFS($E$5:$E$104,$B$5:$B$104,B60,$M$5:$M$104,1)/COUNTIFS($B$5:$B$104,B60,$M$5:$M$104,1)),1),""))</f>
        <v/>
      </c>
      <c r="O60" s="35">
        <f>IF(OR(B60="",E60="",G60&lt;&gt;"Completed",E60&gt;Assumptions!$B$3),"",1+COUNTIFS($B$5:$B$104,B60,$G$5:$G$104,"Completed",$E$5:$E$104,"&lt;"&amp;E60))</f>
        <v/>
      </c>
      <c r="P60" s="10">
        <f>IF(B60="","",IF(AND(G60="Completed",E60=""),"Review missing service date",IF(AND(G60="Completed",E60&gt;Assumptions!$B$3),"Review completion date",IF(AND(G60="Completed",J60&lt;&gt;"",Assumptions!$B$4&lt;&gt;"",J60&gt;Assumptions!$B$4),"Review long return gap",""))))</f>
        <v/>
      </c>
    </row>
    <row r="61">
      <c r="A61" s="24" t="n"/>
      <c r="B61" s="24" t="n"/>
      <c r="C61" s="24" t="n"/>
      <c r="D61" s="24" t="n"/>
      <c r="E61" s="25" t="n"/>
      <c r="F61" s="24" t="n"/>
      <c r="G61" s="26" t="n"/>
      <c r="H61" s="27" t="n"/>
      <c r="I61" s="28">
        <f>IF(OR(B61="",E61="",G61&lt;&gt;"Completed",E61&gt;Assumptions!$B$3),"",IFERROR(1/(1/MAX(INDEX(($B$5:INDEX($B:$B,104)=B61)*($G$5:INDEX($G:$G,104)="Completed")*($E$5:INDEX($E:$E,104)&lt;E61)*($E$5:INDEX($E:$E,104)&lt;=Assumptions!$B$3)*$E$5:INDEX($E:$E,104),0))),""))</f>
        <v/>
      </c>
      <c r="J61" s="43">
        <f>IF(OR(E61="",I61=""),"",E61-I61)</f>
        <v/>
      </c>
      <c r="K61" s="30">
        <f>IF(B61="","",COUNTIFS($B$5:$B$104,B61,$G$5:$G$104,"Completed",$E$5:$E$104,"&gt;=1",$E$5:$E$104,"&lt;="&amp;Assumptions!$B$3))</f>
        <v/>
      </c>
      <c r="L61" s="31">
        <f>IF(B61="","",IF(K61=0,"No completion",IF(K61=1,"One-time","Repeat")))</f>
        <v/>
      </c>
      <c r="M61" s="30">
        <f>IF(OR(B61="",E61="",G61&lt;&gt;"Completed",E61&gt;Assumptions!$B$3),"",IF(COUNTIFS($B$5:$B$104,B61,$G$5:$G$104,"Completed",$E$5:$E$104,"&lt;"&amp;E61)=0,1,0))</f>
        <v/>
      </c>
      <c r="N61" s="32">
        <f>IF(OR(B61="",K61=0),"",IFERROR(DATE(YEAR(SUMIFS($E$5:$E$104,$B$5:$B$104,B61,$M$5:$M$104,1)/COUNTIFS($B$5:$B$104,B61,$M$5:$M$104,1)),MONTH(SUMIFS($E$5:$E$104,$B$5:$B$104,B61,$M$5:$M$104,1)/COUNTIFS($B$5:$B$104,B61,$M$5:$M$104,1)),1),""))</f>
        <v/>
      </c>
      <c r="O61" s="30">
        <f>IF(OR(B61="",E61="",G61&lt;&gt;"Completed",E61&gt;Assumptions!$B$3),"",1+COUNTIFS($B$5:$B$104,B61,$G$5:$G$104,"Completed",$E$5:$E$104,"&lt;"&amp;E61))</f>
        <v/>
      </c>
      <c r="P61" s="7">
        <f>IF(B61="","",IF(AND(G61="Completed",E61=""),"Review missing service date",IF(AND(G61="Completed",E61&gt;Assumptions!$B$3),"Review completion date",IF(AND(G61="Completed",J61&lt;&gt;"",Assumptions!$B$4&lt;&gt;"",J61&gt;Assumptions!$B$4),"Review long return gap",""))))</f>
        <v/>
      </c>
    </row>
    <row r="62">
      <c r="A62" s="24" t="n"/>
      <c r="B62" s="24" t="n"/>
      <c r="C62" s="24" t="n"/>
      <c r="D62" s="24" t="n"/>
      <c r="E62" s="25" t="n"/>
      <c r="F62" s="24" t="n"/>
      <c r="G62" s="26" t="n"/>
      <c r="H62" s="27" t="n"/>
      <c r="I62" s="33">
        <f>IF(OR(B62="",E62="",G62&lt;&gt;"Completed",E62&gt;Assumptions!$B$3),"",IFERROR(1/(1/MAX(INDEX(($B$5:INDEX($B:$B,104)=B62)*($G$5:INDEX($G:$G,104)="Completed")*($E$5:INDEX($E:$E,104)&lt;E62)*($E$5:INDEX($E:$E,104)&lt;=Assumptions!$B$3)*$E$5:INDEX($E:$E,104),0))),""))</f>
        <v/>
      </c>
      <c r="J62" s="44">
        <f>IF(OR(E62="",I62=""),"",E62-I62)</f>
        <v/>
      </c>
      <c r="K62" s="35">
        <f>IF(B62="","",COUNTIFS($B$5:$B$104,B62,$G$5:$G$104,"Completed",$E$5:$E$104,"&gt;=1",$E$5:$E$104,"&lt;="&amp;Assumptions!$B$3))</f>
        <v/>
      </c>
      <c r="L62" s="36">
        <f>IF(B62="","",IF(K62=0,"No completion",IF(K62=1,"One-time","Repeat")))</f>
        <v/>
      </c>
      <c r="M62" s="35">
        <f>IF(OR(B62="",E62="",G62&lt;&gt;"Completed",E62&gt;Assumptions!$B$3),"",IF(COUNTIFS($B$5:$B$104,B62,$G$5:$G$104,"Completed",$E$5:$E$104,"&lt;"&amp;E62)=0,1,0))</f>
        <v/>
      </c>
      <c r="N62" s="37">
        <f>IF(OR(B62="",K62=0),"",IFERROR(DATE(YEAR(SUMIFS($E$5:$E$104,$B$5:$B$104,B62,$M$5:$M$104,1)/COUNTIFS($B$5:$B$104,B62,$M$5:$M$104,1)),MONTH(SUMIFS($E$5:$E$104,$B$5:$B$104,B62,$M$5:$M$104,1)/COUNTIFS($B$5:$B$104,B62,$M$5:$M$104,1)),1),""))</f>
        <v/>
      </c>
      <c r="O62" s="35">
        <f>IF(OR(B62="",E62="",G62&lt;&gt;"Completed",E62&gt;Assumptions!$B$3),"",1+COUNTIFS($B$5:$B$104,B62,$G$5:$G$104,"Completed",$E$5:$E$104,"&lt;"&amp;E62))</f>
        <v/>
      </c>
      <c r="P62" s="10">
        <f>IF(B62="","",IF(AND(G62="Completed",E62=""),"Review missing service date",IF(AND(G62="Completed",E62&gt;Assumptions!$B$3),"Review completion date",IF(AND(G62="Completed",J62&lt;&gt;"",Assumptions!$B$4&lt;&gt;"",J62&gt;Assumptions!$B$4),"Review long return gap",""))))</f>
        <v/>
      </c>
    </row>
    <row r="63">
      <c r="A63" s="24" t="n"/>
      <c r="B63" s="24" t="n"/>
      <c r="C63" s="24" t="n"/>
      <c r="D63" s="24" t="n"/>
      <c r="E63" s="25" t="n"/>
      <c r="F63" s="24" t="n"/>
      <c r="G63" s="26" t="n"/>
      <c r="H63" s="27" t="n"/>
      <c r="I63" s="28">
        <f>IF(OR(B63="",E63="",G63&lt;&gt;"Completed",E63&gt;Assumptions!$B$3),"",IFERROR(1/(1/MAX(INDEX(($B$5:INDEX($B:$B,104)=B63)*($G$5:INDEX($G:$G,104)="Completed")*($E$5:INDEX($E:$E,104)&lt;E63)*($E$5:INDEX($E:$E,104)&lt;=Assumptions!$B$3)*$E$5:INDEX($E:$E,104),0))),""))</f>
        <v/>
      </c>
      <c r="J63" s="43">
        <f>IF(OR(E63="",I63=""),"",E63-I63)</f>
        <v/>
      </c>
      <c r="K63" s="30">
        <f>IF(B63="","",COUNTIFS($B$5:$B$104,B63,$G$5:$G$104,"Completed",$E$5:$E$104,"&gt;=1",$E$5:$E$104,"&lt;="&amp;Assumptions!$B$3))</f>
        <v/>
      </c>
      <c r="L63" s="31">
        <f>IF(B63="","",IF(K63=0,"No completion",IF(K63=1,"One-time","Repeat")))</f>
        <v/>
      </c>
      <c r="M63" s="30">
        <f>IF(OR(B63="",E63="",G63&lt;&gt;"Completed",E63&gt;Assumptions!$B$3),"",IF(COUNTIFS($B$5:$B$104,B63,$G$5:$G$104,"Completed",$E$5:$E$104,"&lt;"&amp;E63)=0,1,0))</f>
        <v/>
      </c>
      <c r="N63" s="32">
        <f>IF(OR(B63="",K63=0),"",IFERROR(DATE(YEAR(SUMIFS($E$5:$E$104,$B$5:$B$104,B63,$M$5:$M$104,1)/COUNTIFS($B$5:$B$104,B63,$M$5:$M$104,1)),MONTH(SUMIFS($E$5:$E$104,$B$5:$B$104,B63,$M$5:$M$104,1)/COUNTIFS($B$5:$B$104,B63,$M$5:$M$104,1)),1),""))</f>
        <v/>
      </c>
      <c r="O63" s="30">
        <f>IF(OR(B63="",E63="",G63&lt;&gt;"Completed",E63&gt;Assumptions!$B$3),"",1+COUNTIFS($B$5:$B$104,B63,$G$5:$G$104,"Completed",$E$5:$E$104,"&lt;"&amp;E63))</f>
        <v/>
      </c>
      <c r="P63" s="7">
        <f>IF(B63="","",IF(AND(G63="Completed",E63=""),"Review missing service date",IF(AND(G63="Completed",E63&gt;Assumptions!$B$3),"Review completion date",IF(AND(G63="Completed",J63&lt;&gt;"",Assumptions!$B$4&lt;&gt;"",J63&gt;Assumptions!$B$4),"Review long return gap",""))))</f>
        <v/>
      </c>
    </row>
    <row r="64">
      <c r="A64" s="24" t="n"/>
      <c r="B64" s="24" t="n"/>
      <c r="C64" s="24" t="n"/>
      <c r="D64" s="24" t="n"/>
      <c r="E64" s="25" t="n"/>
      <c r="F64" s="24" t="n"/>
      <c r="G64" s="26" t="n"/>
      <c r="H64" s="27" t="n"/>
      <c r="I64" s="33">
        <f>IF(OR(B64="",E64="",G64&lt;&gt;"Completed",E64&gt;Assumptions!$B$3),"",IFERROR(1/(1/MAX(INDEX(($B$5:INDEX($B:$B,104)=B64)*($G$5:INDEX($G:$G,104)="Completed")*($E$5:INDEX($E:$E,104)&lt;E64)*($E$5:INDEX($E:$E,104)&lt;=Assumptions!$B$3)*$E$5:INDEX($E:$E,104),0))),""))</f>
        <v/>
      </c>
      <c r="J64" s="44">
        <f>IF(OR(E64="",I64=""),"",E64-I64)</f>
        <v/>
      </c>
      <c r="K64" s="35">
        <f>IF(B64="","",COUNTIFS($B$5:$B$104,B64,$G$5:$G$104,"Completed",$E$5:$E$104,"&gt;=1",$E$5:$E$104,"&lt;="&amp;Assumptions!$B$3))</f>
        <v/>
      </c>
      <c r="L64" s="36">
        <f>IF(B64="","",IF(K64=0,"No completion",IF(K64=1,"One-time","Repeat")))</f>
        <v/>
      </c>
      <c r="M64" s="35">
        <f>IF(OR(B64="",E64="",G64&lt;&gt;"Completed",E64&gt;Assumptions!$B$3),"",IF(COUNTIFS($B$5:$B$104,B64,$G$5:$G$104,"Completed",$E$5:$E$104,"&lt;"&amp;E64)=0,1,0))</f>
        <v/>
      </c>
      <c r="N64" s="37">
        <f>IF(OR(B64="",K64=0),"",IFERROR(DATE(YEAR(SUMIFS($E$5:$E$104,$B$5:$B$104,B64,$M$5:$M$104,1)/COUNTIFS($B$5:$B$104,B64,$M$5:$M$104,1)),MONTH(SUMIFS($E$5:$E$104,$B$5:$B$104,B64,$M$5:$M$104,1)/COUNTIFS($B$5:$B$104,B64,$M$5:$M$104,1)),1),""))</f>
        <v/>
      </c>
      <c r="O64" s="35">
        <f>IF(OR(B64="",E64="",G64&lt;&gt;"Completed",E64&gt;Assumptions!$B$3),"",1+COUNTIFS($B$5:$B$104,B64,$G$5:$G$104,"Completed",$E$5:$E$104,"&lt;"&amp;E64))</f>
        <v/>
      </c>
      <c r="P64" s="10">
        <f>IF(B64="","",IF(AND(G64="Completed",E64=""),"Review missing service date",IF(AND(G64="Completed",E64&gt;Assumptions!$B$3),"Review completion date",IF(AND(G64="Completed",J64&lt;&gt;"",Assumptions!$B$4&lt;&gt;"",J64&gt;Assumptions!$B$4),"Review long return gap",""))))</f>
        <v/>
      </c>
    </row>
    <row r="65">
      <c r="A65" s="24" t="n"/>
      <c r="B65" s="24" t="n"/>
      <c r="C65" s="24" t="n"/>
      <c r="D65" s="24" t="n"/>
      <c r="E65" s="25" t="n"/>
      <c r="F65" s="24" t="n"/>
      <c r="G65" s="26" t="n"/>
      <c r="H65" s="27" t="n"/>
      <c r="I65" s="28">
        <f>IF(OR(B65="",E65="",G65&lt;&gt;"Completed",E65&gt;Assumptions!$B$3),"",IFERROR(1/(1/MAX(INDEX(($B$5:INDEX($B:$B,104)=B65)*($G$5:INDEX($G:$G,104)="Completed")*($E$5:INDEX($E:$E,104)&lt;E65)*($E$5:INDEX($E:$E,104)&lt;=Assumptions!$B$3)*$E$5:INDEX($E:$E,104),0))),""))</f>
        <v/>
      </c>
      <c r="J65" s="43">
        <f>IF(OR(E65="",I65=""),"",E65-I65)</f>
        <v/>
      </c>
      <c r="K65" s="30">
        <f>IF(B65="","",COUNTIFS($B$5:$B$104,B65,$G$5:$G$104,"Completed",$E$5:$E$104,"&gt;=1",$E$5:$E$104,"&lt;="&amp;Assumptions!$B$3))</f>
        <v/>
      </c>
      <c r="L65" s="31">
        <f>IF(B65="","",IF(K65=0,"No completion",IF(K65=1,"One-time","Repeat")))</f>
        <v/>
      </c>
      <c r="M65" s="30">
        <f>IF(OR(B65="",E65="",G65&lt;&gt;"Completed",E65&gt;Assumptions!$B$3),"",IF(COUNTIFS($B$5:$B$104,B65,$G$5:$G$104,"Completed",$E$5:$E$104,"&lt;"&amp;E65)=0,1,0))</f>
        <v/>
      </c>
      <c r="N65" s="32">
        <f>IF(OR(B65="",K65=0),"",IFERROR(DATE(YEAR(SUMIFS($E$5:$E$104,$B$5:$B$104,B65,$M$5:$M$104,1)/COUNTIFS($B$5:$B$104,B65,$M$5:$M$104,1)),MONTH(SUMIFS($E$5:$E$104,$B$5:$B$104,B65,$M$5:$M$104,1)/COUNTIFS($B$5:$B$104,B65,$M$5:$M$104,1)),1),""))</f>
        <v/>
      </c>
      <c r="O65" s="30">
        <f>IF(OR(B65="",E65="",G65&lt;&gt;"Completed",E65&gt;Assumptions!$B$3),"",1+COUNTIFS($B$5:$B$104,B65,$G$5:$G$104,"Completed",$E$5:$E$104,"&lt;"&amp;E65))</f>
        <v/>
      </c>
      <c r="P65" s="7">
        <f>IF(B65="","",IF(AND(G65="Completed",E65=""),"Review missing service date",IF(AND(G65="Completed",E65&gt;Assumptions!$B$3),"Review completion date",IF(AND(G65="Completed",J65&lt;&gt;"",Assumptions!$B$4&lt;&gt;"",J65&gt;Assumptions!$B$4),"Review long return gap",""))))</f>
        <v/>
      </c>
    </row>
    <row r="66">
      <c r="A66" s="24" t="n"/>
      <c r="B66" s="24" t="n"/>
      <c r="C66" s="24" t="n"/>
      <c r="D66" s="24" t="n"/>
      <c r="E66" s="25" t="n"/>
      <c r="F66" s="24" t="n"/>
      <c r="G66" s="26" t="n"/>
      <c r="H66" s="27" t="n"/>
      <c r="I66" s="33">
        <f>IF(OR(B66="",E66="",G66&lt;&gt;"Completed",E66&gt;Assumptions!$B$3),"",IFERROR(1/(1/MAX(INDEX(($B$5:INDEX($B:$B,104)=B66)*($G$5:INDEX($G:$G,104)="Completed")*($E$5:INDEX($E:$E,104)&lt;E66)*($E$5:INDEX($E:$E,104)&lt;=Assumptions!$B$3)*$E$5:INDEX($E:$E,104),0))),""))</f>
        <v/>
      </c>
      <c r="J66" s="44">
        <f>IF(OR(E66="",I66=""),"",E66-I66)</f>
        <v/>
      </c>
      <c r="K66" s="35">
        <f>IF(B66="","",COUNTIFS($B$5:$B$104,B66,$G$5:$G$104,"Completed",$E$5:$E$104,"&gt;=1",$E$5:$E$104,"&lt;="&amp;Assumptions!$B$3))</f>
        <v/>
      </c>
      <c r="L66" s="36">
        <f>IF(B66="","",IF(K66=0,"No completion",IF(K66=1,"One-time","Repeat")))</f>
        <v/>
      </c>
      <c r="M66" s="35">
        <f>IF(OR(B66="",E66="",G66&lt;&gt;"Completed",E66&gt;Assumptions!$B$3),"",IF(COUNTIFS($B$5:$B$104,B66,$G$5:$G$104,"Completed",$E$5:$E$104,"&lt;"&amp;E66)=0,1,0))</f>
        <v/>
      </c>
      <c r="N66" s="37">
        <f>IF(OR(B66="",K66=0),"",IFERROR(DATE(YEAR(SUMIFS($E$5:$E$104,$B$5:$B$104,B66,$M$5:$M$104,1)/COUNTIFS($B$5:$B$104,B66,$M$5:$M$104,1)),MONTH(SUMIFS($E$5:$E$104,$B$5:$B$104,B66,$M$5:$M$104,1)/COUNTIFS($B$5:$B$104,B66,$M$5:$M$104,1)),1),""))</f>
        <v/>
      </c>
      <c r="O66" s="35">
        <f>IF(OR(B66="",E66="",G66&lt;&gt;"Completed",E66&gt;Assumptions!$B$3),"",1+COUNTIFS($B$5:$B$104,B66,$G$5:$G$104,"Completed",$E$5:$E$104,"&lt;"&amp;E66))</f>
        <v/>
      </c>
      <c r="P66" s="10">
        <f>IF(B66="","",IF(AND(G66="Completed",E66=""),"Review missing service date",IF(AND(G66="Completed",E66&gt;Assumptions!$B$3),"Review completion date",IF(AND(G66="Completed",J66&lt;&gt;"",Assumptions!$B$4&lt;&gt;"",J66&gt;Assumptions!$B$4),"Review long return gap",""))))</f>
        <v/>
      </c>
    </row>
    <row r="67">
      <c r="A67" s="24" t="n"/>
      <c r="B67" s="24" t="n"/>
      <c r="C67" s="24" t="n"/>
      <c r="D67" s="24" t="n"/>
      <c r="E67" s="25" t="n"/>
      <c r="F67" s="24" t="n"/>
      <c r="G67" s="26" t="n"/>
      <c r="H67" s="27" t="n"/>
      <c r="I67" s="28">
        <f>IF(OR(B67="",E67="",G67&lt;&gt;"Completed",E67&gt;Assumptions!$B$3),"",IFERROR(1/(1/MAX(INDEX(($B$5:INDEX($B:$B,104)=B67)*($G$5:INDEX($G:$G,104)="Completed")*($E$5:INDEX($E:$E,104)&lt;E67)*($E$5:INDEX($E:$E,104)&lt;=Assumptions!$B$3)*$E$5:INDEX($E:$E,104),0))),""))</f>
        <v/>
      </c>
      <c r="J67" s="43">
        <f>IF(OR(E67="",I67=""),"",E67-I67)</f>
        <v/>
      </c>
      <c r="K67" s="30">
        <f>IF(B67="","",COUNTIFS($B$5:$B$104,B67,$G$5:$G$104,"Completed",$E$5:$E$104,"&gt;=1",$E$5:$E$104,"&lt;="&amp;Assumptions!$B$3))</f>
        <v/>
      </c>
      <c r="L67" s="31">
        <f>IF(B67="","",IF(K67=0,"No completion",IF(K67=1,"One-time","Repeat")))</f>
        <v/>
      </c>
      <c r="M67" s="30">
        <f>IF(OR(B67="",E67="",G67&lt;&gt;"Completed",E67&gt;Assumptions!$B$3),"",IF(COUNTIFS($B$5:$B$104,B67,$G$5:$G$104,"Completed",$E$5:$E$104,"&lt;"&amp;E67)=0,1,0))</f>
        <v/>
      </c>
      <c r="N67" s="32">
        <f>IF(OR(B67="",K67=0),"",IFERROR(DATE(YEAR(SUMIFS($E$5:$E$104,$B$5:$B$104,B67,$M$5:$M$104,1)/COUNTIFS($B$5:$B$104,B67,$M$5:$M$104,1)),MONTH(SUMIFS($E$5:$E$104,$B$5:$B$104,B67,$M$5:$M$104,1)/COUNTIFS($B$5:$B$104,B67,$M$5:$M$104,1)),1),""))</f>
        <v/>
      </c>
      <c r="O67" s="30">
        <f>IF(OR(B67="",E67="",G67&lt;&gt;"Completed",E67&gt;Assumptions!$B$3),"",1+COUNTIFS($B$5:$B$104,B67,$G$5:$G$104,"Completed",$E$5:$E$104,"&lt;"&amp;E67))</f>
        <v/>
      </c>
      <c r="P67" s="7">
        <f>IF(B67="","",IF(AND(G67="Completed",E67=""),"Review missing service date",IF(AND(G67="Completed",E67&gt;Assumptions!$B$3),"Review completion date",IF(AND(G67="Completed",J67&lt;&gt;"",Assumptions!$B$4&lt;&gt;"",J67&gt;Assumptions!$B$4),"Review long return gap",""))))</f>
        <v/>
      </c>
    </row>
    <row r="68">
      <c r="A68" s="24" t="n"/>
      <c r="B68" s="24" t="n"/>
      <c r="C68" s="24" t="n"/>
      <c r="D68" s="24" t="n"/>
      <c r="E68" s="25" t="n"/>
      <c r="F68" s="24" t="n"/>
      <c r="G68" s="26" t="n"/>
      <c r="H68" s="27" t="n"/>
      <c r="I68" s="33">
        <f>IF(OR(B68="",E68="",G68&lt;&gt;"Completed",E68&gt;Assumptions!$B$3),"",IFERROR(1/(1/MAX(INDEX(($B$5:INDEX($B:$B,104)=B68)*($G$5:INDEX($G:$G,104)="Completed")*($E$5:INDEX($E:$E,104)&lt;E68)*($E$5:INDEX($E:$E,104)&lt;=Assumptions!$B$3)*$E$5:INDEX($E:$E,104),0))),""))</f>
        <v/>
      </c>
      <c r="J68" s="44">
        <f>IF(OR(E68="",I68=""),"",E68-I68)</f>
        <v/>
      </c>
      <c r="K68" s="35">
        <f>IF(B68="","",COUNTIFS($B$5:$B$104,B68,$G$5:$G$104,"Completed",$E$5:$E$104,"&gt;=1",$E$5:$E$104,"&lt;="&amp;Assumptions!$B$3))</f>
        <v/>
      </c>
      <c r="L68" s="36">
        <f>IF(B68="","",IF(K68=0,"No completion",IF(K68=1,"One-time","Repeat")))</f>
        <v/>
      </c>
      <c r="M68" s="35">
        <f>IF(OR(B68="",E68="",G68&lt;&gt;"Completed",E68&gt;Assumptions!$B$3),"",IF(COUNTIFS($B$5:$B$104,B68,$G$5:$G$104,"Completed",$E$5:$E$104,"&lt;"&amp;E68)=0,1,0))</f>
        <v/>
      </c>
      <c r="N68" s="37">
        <f>IF(OR(B68="",K68=0),"",IFERROR(DATE(YEAR(SUMIFS($E$5:$E$104,$B$5:$B$104,B68,$M$5:$M$104,1)/COUNTIFS($B$5:$B$104,B68,$M$5:$M$104,1)),MONTH(SUMIFS($E$5:$E$104,$B$5:$B$104,B68,$M$5:$M$104,1)/COUNTIFS($B$5:$B$104,B68,$M$5:$M$104,1)),1),""))</f>
        <v/>
      </c>
      <c r="O68" s="35">
        <f>IF(OR(B68="",E68="",G68&lt;&gt;"Completed",E68&gt;Assumptions!$B$3),"",1+COUNTIFS($B$5:$B$104,B68,$G$5:$G$104,"Completed",$E$5:$E$104,"&lt;"&amp;E68))</f>
        <v/>
      </c>
      <c r="P68" s="10">
        <f>IF(B68="","",IF(AND(G68="Completed",E68=""),"Review missing service date",IF(AND(G68="Completed",E68&gt;Assumptions!$B$3),"Review completion date",IF(AND(G68="Completed",J68&lt;&gt;"",Assumptions!$B$4&lt;&gt;"",J68&gt;Assumptions!$B$4),"Review long return gap",""))))</f>
        <v/>
      </c>
    </row>
    <row r="69">
      <c r="A69" s="24" t="n"/>
      <c r="B69" s="24" t="n"/>
      <c r="C69" s="24" t="n"/>
      <c r="D69" s="24" t="n"/>
      <c r="E69" s="25" t="n"/>
      <c r="F69" s="24" t="n"/>
      <c r="G69" s="26" t="n"/>
      <c r="H69" s="27" t="n"/>
      <c r="I69" s="28">
        <f>IF(OR(B69="",E69="",G69&lt;&gt;"Completed",E69&gt;Assumptions!$B$3),"",IFERROR(1/(1/MAX(INDEX(($B$5:INDEX($B:$B,104)=B69)*($G$5:INDEX($G:$G,104)="Completed")*($E$5:INDEX($E:$E,104)&lt;E69)*($E$5:INDEX($E:$E,104)&lt;=Assumptions!$B$3)*$E$5:INDEX($E:$E,104),0))),""))</f>
        <v/>
      </c>
      <c r="J69" s="43">
        <f>IF(OR(E69="",I69=""),"",E69-I69)</f>
        <v/>
      </c>
      <c r="K69" s="30">
        <f>IF(B69="","",COUNTIFS($B$5:$B$104,B69,$G$5:$G$104,"Completed",$E$5:$E$104,"&gt;=1",$E$5:$E$104,"&lt;="&amp;Assumptions!$B$3))</f>
        <v/>
      </c>
      <c r="L69" s="31">
        <f>IF(B69="","",IF(K69=0,"No completion",IF(K69=1,"One-time","Repeat")))</f>
        <v/>
      </c>
      <c r="M69" s="30">
        <f>IF(OR(B69="",E69="",G69&lt;&gt;"Completed",E69&gt;Assumptions!$B$3),"",IF(COUNTIFS($B$5:$B$104,B69,$G$5:$G$104,"Completed",$E$5:$E$104,"&lt;"&amp;E69)=0,1,0))</f>
        <v/>
      </c>
      <c r="N69" s="32">
        <f>IF(OR(B69="",K69=0),"",IFERROR(DATE(YEAR(SUMIFS($E$5:$E$104,$B$5:$B$104,B69,$M$5:$M$104,1)/COUNTIFS($B$5:$B$104,B69,$M$5:$M$104,1)),MONTH(SUMIFS($E$5:$E$104,$B$5:$B$104,B69,$M$5:$M$104,1)/COUNTIFS($B$5:$B$104,B69,$M$5:$M$104,1)),1),""))</f>
        <v/>
      </c>
      <c r="O69" s="30">
        <f>IF(OR(B69="",E69="",G69&lt;&gt;"Completed",E69&gt;Assumptions!$B$3),"",1+COUNTIFS($B$5:$B$104,B69,$G$5:$G$104,"Completed",$E$5:$E$104,"&lt;"&amp;E69))</f>
        <v/>
      </c>
      <c r="P69" s="7">
        <f>IF(B69="","",IF(AND(G69="Completed",E69=""),"Review missing service date",IF(AND(G69="Completed",E69&gt;Assumptions!$B$3),"Review completion date",IF(AND(G69="Completed",J69&lt;&gt;"",Assumptions!$B$4&lt;&gt;"",J69&gt;Assumptions!$B$4),"Review long return gap",""))))</f>
        <v/>
      </c>
    </row>
    <row r="70">
      <c r="A70" s="24" t="n"/>
      <c r="B70" s="24" t="n"/>
      <c r="C70" s="24" t="n"/>
      <c r="D70" s="24" t="n"/>
      <c r="E70" s="25" t="n"/>
      <c r="F70" s="24" t="n"/>
      <c r="G70" s="26" t="n"/>
      <c r="H70" s="27" t="n"/>
      <c r="I70" s="33">
        <f>IF(OR(B70="",E70="",G70&lt;&gt;"Completed",E70&gt;Assumptions!$B$3),"",IFERROR(1/(1/MAX(INDEX(($B$5:INDEX($B:$B,104)=B70)*($G$5:INDEX($G:$G,104)="Completed")*($E$5:INDEX($E:$E,104)&lt;E70)*($E$5:INDEX($E:$E,104)&lt;=Assumptions!$B$3)*$E$5:INDEX($E:$E,104),0))),""))</f>
        <v/>
      </c>
      <c r="J70" s="44">
        <f>IF(OR(E70="",I70=""),"",E70-I70)</f>
        <v/>
      </c>
      <c r="K70" s="35">
        <f>IF(B70="","",COUNTIFS($B$5:$B$104,B70,$G$5:$G$104,"Completed",$E$5:$E$104,"&gt;=1",$E$5:$E$104,"&lt;="&amp;Assumptions!$B$3))</f>
        <v/>
      </c>
      <c r="L70" s="36">
        <f>IF(B70="","",IF(K70=0,"No completion",IF(K70=1,"One-time","Repeat")))</f>
        <v/>
      </c>
      <c r="M70" s="35">
        <f>IF(OR(B70="",E70="",G70&lt;&gt;"Completed",E70&gt;Assumptions!$B$3),"",IF(COUNTIFS($B$5:$B$104,B70,$G$5:$G$104,"Completed",$E$5:$E$104,"&lt;"&amp;E70)=0,1,0))</f>
        <v/>
      </c>
      <c r="N70" s="37">
        <f>IF(OR(B70="",K70=0),"",IFERROR(DATE(YEAR(SUMIFS($E$5:$E$104,$B$5:$B$104,B70,$M$5:$M$104,1)/COUNTIFS($B$5:$B$104,B70,$M$5:$M$104,1)),MONTH(SUMIFS($E$5:$E$104,$B$5:$B$104,B70,$M$5:$M$104,1)/COUNTIFS($B$5:$B$104,B70,$M$5:$M$104,1)),1),""))</f>
        <v/>
      </c>
      <c r="O70" s="35">
        <f>IF(OR(B70="",E70="",G70&lt;&gt;"Completed",E70&gt;Assumptions!$B$3),"",1+COUNTIFS($B$5:$B$104,B70,$G$5:$G$104,"Completed",$E$5:$E$104,"&lt;"&amp;E70))</f>
        <v/>
      </c>
      <c r="P70" s="10">
        <f>IF(B70="","",IF(AND(G70="Completed",E70=""),"Review missing service date",IF(AND(G70="Completed",E70&gt;Assumptions!$B$3),"Review completion date",IF(AND(G70="Completed",J70&lt;&gt;"",Assumptions!$B$4&lt;&gt;"",J70&gt;Assumptions!$B$4),"Review long return gap",""))))</f>
        <v/>
      </c>
    </row>
    <row r="71">
      <c r="A71" s="24" t="n"/>
      <c r="B71" s="24" t="n"/>
      <c r="C71" s="24" t="n"/>
      <c r="D71" s="24" t="n"/>
      <c r="E71" s="25" t="n"/>
      <c r="F71" s="24" t="n"/>
      <c r="G71" s="26" t="n"/>
      <c r="H71" s="27" t="n"/>
      <c r="I71" s="28">
        <f>IF(OR(B71="",E71="",G71&lt;&gt;"Completed",E71&gt;Assumptions!$B$3),"",IFERROR(1/(1/MAX(INDEX(($B$5:INDEX($B:$B,104)=B71)*($G$5:INDEX($G:$G,104)="Completed")*($E$5:INDEX($E:$E,104)&lt;E71)*($E$5:INDEX($E:$E,104)&lt;=Assumptions!$B$3)*$E$5:INDEX($E:$E,104),0))),""))</f>
        <v/>
      </c>
      <c r="J71" s="43">
        <f>IF(OR(E71="",I71=""),"",E71-I71)</f>
        <v/>
      </c>
      <c r="K71" s="30">
        <f>IF(B71="","",COUNTIFS($B$5:$B$104,B71,$G$5:$G$104,"Completed",$E$5:$E$104,"&gt;=1",$E$5:$E$104,"&lt;="&amp;Assumptions!$B$3))</f>
        <v/>
      </c>
      <c r="L71" s="31">
        <f>IF(B71="","",IF(K71=0,"No completion",IF(K71=1,"One-time","Repeat")))</f>
        <v/>
      </c>
      <c r="M71" s="30">
        <f>IF(OR(B71="",E71="",G71&lt;&gt;"Completed",E71&gt;Assumptions!$B$3),"",IF(COUNTIFS($B$5:$B$104,B71,$G$5:$G$104,"Completed",$E$5:$E$104,"&lt;"&amp;E71)=0,1,0))</f>
        <v/>
      </c>
      <c r="N71" s="32">
        <f>IF(OR(B71="",K71=0),"",IFERROR(DATE(YEAR(SUMIFS($E$5:$E$104,$B$5:$B$104,B71,$M$5:$M$104,1)/COUNTIFS($B$5:$B$104,B71,$M$5:$M$104,1)),MONTH(SUMIFS($E$5:$E$104,$B$5:$B$104,B71,$M$5:$M$104,1)/COUNTIFS($B$5:$B$104,B71,$M$5:$M$104,1)),1),""))</f>
        <v/>
      </c>
      <c r="O71" s="30">
        <f>IF(OR(B71="",E71="",G71&lt;&gt;"Completed",E71&gt;Assumptions!$B$3),"",1+COUNTIFS($B$5:$B$104,B71,$G$5:$G$104,"Completed",$E$5:$E$104,"&lt;"&amp;E71))</f>
        <v/>
      </c>
      <c r="P71" s="7">
        <f>IF(B71="","",IF(AND(G71="Completed",E71=""),"Review missing service date",IF(AND(G71="Completed",E71&gt;Assumptions!$B$3),"Review completion date",IF(AND(G71="Completed",J71&lt;&gt;"",Assumptions!$B$4&lt;&gt;"",J71&gt;Assumptions!$B$4),"Review long return gap",""))))</f>
        <v/>
      </c>
    </row>
    <row r="72">
      <c r="A72" s="24" t="n"/>
      <c r="B72" s="24" t="n"/>
      <c r="C72" s="24" t="n"/>
      <c r="D72" s="24" t="n"/>
      <c r="E72" s="25" t="n"/>
      <c r="F72" s="24" t="n"/>
      <c r="G72" s="26" t="n"/>
      <c r="H72" s="27" t="n"/>
      <c r="I72" s="33">
        <f>IF(OR(B72="",E72="",G72&lt;&gt;"Completed",E72&gt;Assumptions!$B$3),"",IFERROR(1/(1/MAX(INDEX(($B$5:INDEX($B:$B,104)=B72)*($G$5:INDEX($G:$G,104)="Completed")*($E$5:INDEX($E:$E,104)&lt;E72)*($E$5:INDEX($E:$E,104)&lt;=Assumptions!$B$3)*$E$5:INDEX($E:$E,104),0))),""))</f>
        <v/>
      </c>
      <c r="J72" s="44">
        <f>IF(OR(E72="",I72=""),"",E72-I72)</f>
        <v/>
      </c>
      <c r="K72" s="35">
        <f>IF(B72="","",COUNTIFS($B$5:$B$104,B72,$G$5:$G$104,"Completed",$E$5:$E$104,"&gt;=1",$E$5:$E$104,"&lt;="&amp;Assumptions!$B$3))</f>
        <v/>
      </c>
      <c r="L72" s="36">
        <f>IF(B72="","",IF(K72=0,"No completion",IF(K72=1,"One-time","Repeat")))</f>
        <v/>
      </c>
      <c r="M72" s="35">
        <f>IF(OR(B72="",E72="",G72&lt;&gt;"Completed",E72&gt;Assumptions!$B$3),"",IF(COUNTIFS($B$5:$B$104,B72,$G$5:$G$104,"Completed",$E$5:$E$104,"&lt;"&amp;E72)=0,1,0))</f>
        <v/>
      </c>
      <c r="N72" s="37">
        <f>IF(OR(B72="",K72=0),"",IFERROR(DATE(YEAR(SUMIFS($E$5:$E$104,$B$5:$B$104,B72,$M$5:$M$104,1)/COUNTIFS($B$5:$B$104,B72,$M$5:$M$104,1)),MONTH(SUMIFS($E$5:$E$104,$B$5:$B$104,B72,$M$5:$M$104,1)/COUNTIFS($B$5:$B$104,B72,$M$5:$M$104,1)),1),""))</f>
        <v/>
      </c>
      <c r="O72" s="35">
        <f>IF(OR(B72="",E72="",G72&lt;&gt;"Completed",E72&gt;Assumptions!$B$3),"",1+COUNTIFS($B$5:$B$104,B72,$G$5:$G$104,"Completed",$E$5:$E$104,"&lt;"&amp;E72))</f>
        <v/>
      </c>
      <c r="P72" s="10">
        <f>IF(B72="","",IF(AND(G72="Completed",E72=""),"Review missing service date",IF(AND(G72="Completed",E72&gt;Assumptions!$B$3),"Review completion date",IF(AND(G72="Completed",J72&lt;&gt;"",Assumptions!$B$4&lt;&gt;"",J72&gt;Assumptions!$B$4),"Review long return gap",""))))</f>
        <v/>
      </c>
    </row>
    <row r="73">
      <c r="A73" s="24" t="n"/>
      <c r="B73" s="24" t="n"/>
      <c r="C73" s="24" t="n"/>
      <c r="D73" s="24" t="n"/>
      <c r="E73" s="25" t="n"/>
      <c r="F73" s="24" t="n"/>
      <c r="G73" s="26" t="n"/>
      <c r="H73" s="27" t="n"/>
      <c r="I73" s="28">
        <f>IF(OR(B73="",E73="",G73&lt;&gt;"Completed",E73&gt;Assumptions!$B$3),"",IFERROR(1/(1/MAX(INDEX(($B$5:INDEX($B:$B,104)=B73)*($G$5:INDEX($G:$G,104)="Completed")*($E$5:INDEX($E:$E,104)&lt;E73)*($E$5:INDEX($E:$E,104)&lt;=Assumptions!$B$3)*$E$5:INDEX($E:$E,104),0))),""))</f>
        <v/>
      </c>
      <c r="J73" s="43">
        <f>IF(OR(E73="",I73=""),"",E73-I73)</f>
        <v/>
      </c>
      <c r="K73" s="30">
        <f>IF(B73="","",COUNTIFS($B$5:$B$104,B73,$G$5:$G$104,"Completed",$E$5:$E$104,"&gt;=1",$E$5:$E$104,"&lt;="&amp;Assumptions!$B$3))</f>
        <v/>
      </c>
      <c r="L73" s="31">
        <f>IF(B73="","",IF(K73=0,"No completion",IF(K73=1,"One-time","Repeat")))</f>
        <v/>
      </c>
      <c r="M73" s="30">
        <f>IF(OR(B73="",E73="",G73&lt;&gt;"Completed",E73&gt;Assumptions!$B$3),"",IF(COUNTIFS($B$5:$B$104,B73,$G$5:$G$104,"Completed",$E$5:$E$104,"&lt;"&amp;E73)=0,1,0))</f>
        <v/>
      </c>
      <c r="N73" s="32">
        <f>IF(OR(B73="",K73=0),"",IFERROR(DATE(YEAR(SUMIFS($E$5:$E$104,$B$5:$B$104,B73,$M$5:$M$104,1)/COUNTIFS($B$5:$B$104,B73,$M$5:$M$104,1)),MONTH(SUMIFS($E$5:$E$104,$B$5:$B$104,B73,$M$5:$M$104,1)/COUNTIFS($B$5:$B$104,B73,$M$5:$M$104,1)),1),""))</f>
        <v/>
      </c>
      <c r="O73" s="30">
        <f>IF(OR(B73="",E73="",G73&lt;&gt;"Completed",E73&gt;Assumptions!$B$3),"",1+COUNTIFS($B$5:$B$104,B73,$G$5:$G$104,"Completed",$E$5:$E$104,"&lt;"&amp;E73))</f>
        <v/>
      </c>
      <c r="P73" s="7">
        <f>IF(B73="","",IF(AND(G73="Completed",E73=""),"Review missing service date",IF(AND(G73="Completed",E73&gt;Assumptions!$B$3),"Review completion date",IF(AND(G73="Completed",J73&lt;&gt;"",Assumptions!$B$4&lt;&gt;"",J73&gt;Assumptions!$B$4),"Review long return gap",""))))</f>
        <v/>
      </c>
    </row>
    <row r="74">
      <c r="A74" s="24" t="n"/>
      <c r="B74" s="24" t="n"/>
      <c r="C74" s="24" t="n"/>
      <c r="D74" s="24" t="n"/>
      <c r="E74" s="25" t="n"/>
      <c r="F74" s="24" t="n"/>
      <c r="G74" s="26" t="n"/>
      <c r="H74" s="27" t="n"/>
      <c r="I74" s="33">
        <f>IF(OR(B74="",E74="",G74&lt;&gt;"Completed",E74&gt;Assumptions!$B$3),"",IFERROR(1/(1/MAX(INDEX(($B$5:INDEX($B:$B,104)=B74)*($G$5:INDEX($G:$G,104)="Completed")*($E$5:INDEX($E:$E,104)&lt;E74)*($E$5:INDEX($E:$E,104)&lt;=Assumptions!$B$3)*$E$5:INDEX($E:$E,104),0))),""))</f>
        <v/>
      </c>
      <c r="J74" s="44">
        <f>IF(OR(E74="",I74=""),"",E74-I74)</f>
        <v/>
      </c>
      <c r="K74" s="35">
        <f>IF(B74="","",COUNTIFS($B$5:$B$104,B74,$G$5:$G$104,"Completed",$E$5:$E$104,"&gt;=1",$E$5:$E$104,"&lt;="&amp;Assumptions!$B$3))</f>
        <v/>
      </c>
      <c r="L74" s="36">
        <f>IF(B74="","",IF(K74=0,"No completion",IF(K74=1,"One-time","Repeat")))</f>
        <v/>
      </c>
      <c r="M74" s="35">
        <f>IF(OR(B74="",E74="",G74&lt;&gt;"Completed",E74&gt;Assumptions!$B$3),"",IF(COUNTIFS($B$5:$B$104,B74,$G$5:$G$104,"Completed",$E$5:$E$104,"&lt;"&amp;E74)=0,1,0))</f>
        <v/>
      </c>
      <c r="N74" s="37">
        <f>IF(OR(B74="",K74=0),"",IFERROR(DATE(YEAR(SUMIFS($E$5:$E$104,$B$5:$B$104,B74,$M$5:$M$104,1)/COUNTIFS($B$5:$B$104,B74,$M$5:$M$104,1)),MONTH(SUMIFS($E$5:$E$104,$B$5:$B$104,B74,$M$5:$M$104,1)/COUNTIFS($B$5:$B$104,B74,$M$5:$M$104,1)),1),""))</f>
        <v/>
      </c>
      <c r="O74" s="35">
        <f>IF(OR(B74="",E74="",G74&lt;&gt;"Completed",E74&gt;Assumptions!$B$3),"",1+COUNTIFS($B$5:$B$104,B74,$G$5:$G$104,"Completed",$E$5:$E$104,"&lt;"&amp;E74))</f>
        <v/>
      </c>
      <c r="P74" s="10">
        <f>IF(B74="","",IF(AND(G74="Completed",E74=""),"Review missing service date",IF(AND(G74="Completed",E74&gt;Assumptions!$B$3),"Review completion date",IF(AND(G74="Completed",J74&lt;&gt;"",Assumptions!$B$4&lt;&gt;"",J74&gt;Assumptions!$B$4),"Review long return gap",""))))</f>
        <v/>
      </c>
    </row>
    <row r="75">
      <c r="A75" s="24" t="n"/>
      <c r="B75" s="24" t="n"/>
      <c r="C75" s="24" t="n"/>
      <c r="D75" s="24" t="n"/>
      <c r="E75" s="25" t="n"/>
      <c r="F75" s="24" t="n"/>
      <c r="G75" s="26" t="n"/>
      <c r="H75" s="27" t="n"/>
      <c r="I75" s="28">
        <f>IF(OR(B75="",E75="",G75&lt;&gt;"Completed",E75&gt;Assumptions!$B$3),"",IFERROR(1/(1/MAX(INDEX(($B$5:INDEX($B:$B,104)=B75)*($G$5:INDEX($G:$G,104)="Completed")*($E$5:INDEX($E:$E,104)&lt;E75)*($E$5:INDEX($E:$E,104)&lt;=Assumptions!$B$3)*$E$5:INDEX($E:$E,104),0))),""))</f>
        <v/>
      </c>
      <c r="J75" s="43">
        <f>IF(OR(E75="",I75=""),"",E75-I75)</f>
        <v/>
      </c>
      <c r="K75" s="30">
        <f>IF(B75="","",COUNTIFS($B$5:$B$104,B75,$G$5:$G$104,"Completed",$E$5:$E$104,"&gt;=1",$E$5:$E$104,"&lt;="&amp;Assumptions!$B$3))</f>
        <v/>
      </c>
      <c r="L75" s="31">
        <f>IF(B75="","",IF(K75=0,"No completion",IF(K75=1,"One-time","Repeat")))</f>
        <v/>
      </c>
      <c r="M75" s="30">
        <f>IF(OR(B75="",E75="",G75&lt;&gt;"Completed",E75&gt;Assumptions!$B$3),"",IF(COUNTIFS($B$5:$B$104,B75,$G$5:$G$104,"Completed",$E$5:$E$104,"&lt;"&amp;E75)=0,1,0))</f>
        <v/>
      </c>
      <c r="N75" s="32">
        <f>IF(OR(B75="",K75=0),"",IFERROR(DATE(YEAR(SUMIFS($E$5:$E$104,$B$5:$B$104,B75,$M$5:$M$104,1)/COUNTIFS($B$5:$B$104,B75,$M$5:$M$104,1)),MONTH(SUMIFS($E$5:$E$104,$B$5:$B$104,B75,$M$5:$M$104,1)/COUNTIFS($B$5:$B$104,B75,$M$5:$M$104,1)),1),""))</f>
        <v/>
      </c>
      <c r="O75" s="30">
        <f>IF(OR(B75="",E75="",G75&lt;&gt;"Completed",E75&gt;Assumptions!$B$3),"",1+COUNTIFS($B$5:$B$104,B75,$G$5:$G$104,"Completed",$E$5:$E$104,"&lt;"&amp;E75))</f>
        <v/>
      </c>
      <c r="P75" s="7">
        <f>IF(B75="","",IF(AND(G75="Completed",E75=""),"Review missing service date",IF(AND(G75="Completed",E75&gt;Assumptions!$B$3),"Review completion date",IF(AND(G75="Completed",J75&lt;&gt;"",Assumptions!$B$4&lt;&gt;"",J75&gt;Assumptions!$B$4),"Review long return gap",""))))</f>
        <v/>
      </c>
    </row>
    <row r="76">
      <c r="A76" s="24" t="n"/>
      <c r="B76" s="24" t="n"/>
      <c r="C76" s="24" t="n"/>
      <c r="D76" s="24" t="n"/>
      <c r="E76" s="25" t="n"/>
      <c r="F76" s="24" t="n"/>
      <c r="G76" s="26" t="n"/>
      <c r="H76" s="27" t="n"/>
      <c r="I76" s="33">
        <f>IF(OR(B76="",E76="",G76&lt;&gt;"Completed",E76&gt;Assumptions!$B$3),"",IFERROR(1/(1/MAX(INDEX(($B$5:INDEX($B:$B,104)=B76)*($G$5:INDEX($G:$G,104)="Completed")*($E$5:INDEX($E:$E,104)&lt;E76)*($E$5:INDEX($E:$E,104)&lt;=Assumptions!$B$3)*$E$5:INDEX($E:$E,104),0))),""))</f>
        <v/>
      </c>
      <c r="J76" s="44">
        <f>IF(OR(E76="",I76=""),"",E76-I76)</f>
        <v/>
      </c>
      <c r="K76" s="35">
        <f>IF(B76="","",COUNTIFS($B$5:$B$104,B76,$G$5:$G$104,"Completed",$E$5:$E$104,"&gt;=1",$E$5:$E$104,"&lt;="&amp;Assumptions!$B$3))</f>
        <v/>
      </c>
      <c r="L76" s="36">
        <f>IF(B76="","",IF(K76=0,"No completion",IF(K76=1,"One-time","Repeat")))</f>
        <v/>
      </c>
      <c r="M76" s="35">
        <f>IF(OR(B76="",E76="",G76&lt;&gt;"Completed",E76&gt;Assumptions!$B$3),"",IF(COUNTIFS($B$5:$B$104,B76,$G$5:$G$104,"Completed",$E$5:$E$104,"&lt;"&amp;E76)=0,1,0))</f>
        <v/>
      </c>
      <c r="N76" s="37">
        <f>IF(OR(B76="",K76=0),"",IFERROR(DATE(YEAR(SUMIFS($E$5:$E$104,$B$5:$B$104,B76,$M$5:$M$104,1)/COUNTIFS($B$5:$B$104,B76,$M$5:$M$104,1)),MONTH(SUMIFS($E$5:$E$104,$B$5:$B$104,B76,$M$5:$M$104,1)/COUNTIFS($B$5:$B$104,B76,$M$5:$M$104,1)),1),""))</f>
        <v/>
      </c>
      <c r="O76" s="35">
        <f>IF(OR(B76="",E76="",G76&lt;&gt;"Completed",E76&gt;Assumptions!$B$3),"",1+COUNTIFS($B$5:$B$104,B76,$G$5:$G$104,"Completed",$E$5:$E$104,"&lt;"&amp;E76))</f>
        <v/>
      </c>
      <c r="P76" s="10">
        <f>IF(B76="","",IF(AND(G76="Completed",E76=""),"Review missing service date",IF(AND(G76="Completed",E76&gt;Assumptions!$B$3),"Review completion date",IF(AND(G76="Completed",J76&lt;&gt;"",Assumptions!$B$4&lt;&gt;"",J76&gt;Assumptions!$B$4),"Review long return gap",""))))</f>
        <v/>
      </c>
    </row>
    <row r="77">
      <c r="A77" s="24" t="n"/>
      <c r="B77" s="24" t="n"/>
      <c r="C77" s="24" t="n"/>
      <c r="D77" s="24" t="n"/>
      <c r="E77" s="25" t="n"/>
      <c r="F77" s="24" t="n"/>
      <c r="G77" s="26" t="n"/>
      <c r="H77" s="27" t="n"/>
      <c r="I77" s="28">
        <f>IF(OR(B77="",E77="",G77&lt;&gt;"Completed",E77&gt;Assumptions!$B$3),"",IFERROR(1/(1/MAX(INDEX(($B$5:INDEX($B:$B,104)=B77)*($G$5:INDEX($G:$G,104)="Completed")*($E$5:INDEX($E:$E,104)&lt;E77)*($E$5:INDEX($E:$E,104)&lt;=Assumptions!$B$3)*$E$5:INDEX($E:$E,104),0))),""))</f>
        <v/>
      </c>
      <c r="J77" s="43">
        <f>IF(OR(E77="",I77=""),"",E77-I77)</f>
        <v/>
      </c>
      <c r="K77" s="30">
        <f>IF(B77="","",COUNTIFS($B$5:$B$104,B77,$G$5:$G$104,"Completed",$E$5:$E$104,"&gt;=1",$E$5:$E$104,"&lt;="&amp;Assumptions!$B$3))</f>
        <v/>
      </c>
      <c r="L77" s="31">
        <f>IF(B77="","",IF(K77=0,"No completion",IF(K77=1,"One-time","Repeat")))</f>
        <v/>
      </c>
      <c r="M77" s="30">
        <f>IF(OR(B77="",E77="",G77&lt;&gt;"Completed",E77&gt;Assumptions!$B$3),"",IF(COUNTIFS($B$5:$B$104,B77,$G$5:$G$104,"Completed",$E$5:$E$104,"&lt;"&amp;E77)=0,1,0))</f>
        <v/>
      </c>
      <c r="N77" s="32">
        <f>IF(OR(B77="",K77=0),"",IFERROR(DATE(YEAR(SUMIFS($E$5:$E$104,$B$5:$B$104,B77,$M$5:$M$104,1)/COUNTIFS($B$5:$B$104,B77,$M$5:$M$104,1)),MONTH(SUMIFS($E$5:$E$104,$B$5:$B$104,B77,$M$5:$M$104,1)/COUNTIFS($B$5:$B$104,B77,$M$5:$M$104,1)),1),""))</f>
        <v/>
      </c>
      <c r="O77" s="30">
        <f>IF(OR(B77="",E77="",G77&lt;&gt;"Completed",E77&gt;Assumptions!$B$3),"",1+COUNTIFS($B$5:$B$104,B77,$G$5:$G$104,"Completed",$E$5:$E$104,"&lt;"&amp;E77))</f>
        <v/>
      </c>
      <c r="P77" s="7">
        <f>IF(B77="","",IF(AND(G77="Completed",E77=""),"Review missing service date",IF(AND(G77="Completed",E77&gt;Assumptions!$B$3),"Review completion date",IF(AND(G77="Completed",J77&lt;&gt;"",Assumptions!$B$4&lt;&gt;"",J77&gt;Assumptions!$B$4),"Review long return gap",""))))</f>
        <v/>
      </c>
    </row>
    <row r="78">
      <c r="A78" s="24" t="n"/>
      <c r="B78" s="24" t="n"/>
      <c r="C78" s="24" t="n"/>
      <c r="D78" s="24" t="n"/>
      <c r="E78" s="25" t="n"/>
      <c r="F78" s="24" t="n"/>
      <c r="G78" s="26" t="n"/>
      <c r="H78" s="27" t="n"/>
      <c r="I78" s="33">
        <f>IF(OR(B78="",E78="",G78&lt;&gt;"Completed",E78&gt;Assumptions!$B$3),"",IFERROR(1/(1/MAX(INDEX(($B$5:INDEX($B:$B,104)=B78)*($G$5:INDEX($G:$G,104)="Completed")*($E$5:INDEX($E:$E,104)&lt;E78)*($E$5:INDEX($E:$E,104)&lt;=Assumptions!$B$3)*$E$5:INDEX($E:$E,104),0))),""))</f>
        <v/>
      </c>
      <c r="J78" s="44">
        <f>IF(OR(E78="",I78=""),"",E78-I78)</f>
        <v/>
      </c>
      <c r="K78" s="35">
        <f>IF(B78="","",COUNTIFS($B$5:$B$104,B78,$G$5:$G$104,"Completed",$E$5:$E$104,"&gt;=1",$E$5:$E$104,"&lt;="&amp;Assumptions!$B$3))</f>
        <v/>
      </c>
      <c r="L78" s="36">
        <f>IF(B78="","",IF(K78=0,"No completion",IF(K78=1,"One-time","Repeat")))</f>
        <v/>
      </c>
      <c r="M78" s="35">
        <f>IF(OR(B78="",E78="",G78&lt;&gt;"Completed",E78&gt;Assumptions!$B$3),"",IF(COUNTIFS($B$5:$B$104,B78,$G$5:$G$104,"Completed",$E$5:$E$104,"&lt;"&amp;E78)=0,1,0))</f>
        <v/>
      </c>
      <c r="N78" s="37">
        <f>IF(OR(B78="",K78=0),"",IFERROR(DATE(YEAR(SUMIFS($E$5:$E$104,$B$5:$B$104,B78,$M$5:$M$104,1)/COUNTIFS($B$5:$B$104,B78,$M$5:$M$104,1)),MONTH(SUMIFS($E$5:$E$104,$B$5:$B$104,B78,$M$5:$M$104,1)/COUNTIFS($B$5:$B$104,B78,$M$5:$M$104,1)),1),""))</f>
        <v/>
      </c>
      <c r="O78" s="35">
        <f>IF(OR(B78="",E78="",G78&lt;&gt;"Completed",E78&gt;Assumptions!$B$3),"",1+COUNTIFS($B$5:$B$104,B78,$G$5:$G$104,"Completed",$E$5:$E$104,"&lt;"&amp;E78))</f>
        <v/>
      </c>
      <c r="P78" s="10">
        <f>IF(B78="","",IF(AND(G78="Completed",E78=""),"Review missing service date",IF(AND(G78="Completed",E78&gt;Assumptions!$B$3),"Review completion date",IF(AND(G78="Completed",J78&lt;&gt;"",Assumptions!$B$4&lt;&gt;"",J78&gt;Assumptions!$B$4),"Review long return gap",""))))</f>
        <v/>
      </c>
    </row>
    <row r="79">
      <c r="A79" s="24" t="n"/>
      <c r="B79" s="24" t="n"/>
      <c r="C79" s="24" t="n"/>
      <c r="D79" s="24" t="n"/>
      <c r="E79" s="25" t="n"/>
      <c r="F79" s="24" t="n"/>
      <c r="G79" s="26" t="n"/>
      <c r="H79" s="27" t="n"/>
      <c r="I79" s="28">
        <f>IF(OR(B79="",E79="",G79&lt;&gt;"Completed",E79&gt;Assumptions!$B$3),"",IFERROR(1/(1/MAX(INDEX(($B$5:INDEX($B:$B,104)=B79)*($G$5:INDEX($G:$G,104)="Completed")*($E$5:INDEX($E:$E,104)&lt;E79)*($E$5:INDEX($E:$E,104)&lt;=Assumptions!$B$3)*$E$5:INDEX($E:$E,104),0))),""))</f>
        <v/>
      </c>
      <c r="J79" s="43">
        <f>IF(OR(E79="",I79=""),"",E79-I79)</f>
        <v/>
      </c>
      <c r="K79" s="30">
        <f>IF(B79="","",COUNTIFS($B$5:$B$104,B79,$G$5:$G$104,"Completed",$E$5:$E$104,"&gt;=1",$E$5:$E$104,"&lt;="&amp;Assumptions!$B$3))</f>
        <v/>
      </c>
      <c r="L79" s="31">
        <f>IF(B79="","",IF(K79=0,"No completion",IF(K79=1,"One-time","Repeat")))</f>
        <v/>
      </c>
      <c r="M79" s="30">
        <f>IF(OR(B79="",E79="",G79&lt;&gt;"Completed",E79&gt;Assumptions!$B$3),"",IF(COUNTIFS($B$5:$B$104,B79,$G$5:$G$104,"Completed",$E$5:$E$104,"&lt;"&amp;E79)=0,1,0))</f>
        <v/>
      </c>
      <c r="N79" s="32">
        <f>IF(OR(B79="",K79=0),"",IFERROR(DATE(YEAR(SUMIFS($E$5:$E$104,$B$5:$B$104,B79,$M$5:$M$104,1)/COUNTIFS($B$5:$B$104,B79,$M$5:$M$104,1)),MONTH(SUMIFS($E$5:$E$104,$B$5:$B$104,B79,$M$5:$M$104,1)/COUNTIFS($B$5:$B$104,B79,$M$5:$M$104,1)),1),""))</f>
        <v/>
      </c>
      <c r="O79" s="30">
        <f>IF(OR(B79="",E79="",G79&lt;&gt;"Completed",E79&gt;Assumptions!$B$3),"",1+COUNTIFS($B$5:$B$104,B79,$G$5:$G$104,"Completed",$E$5:$E$104,"&lt;"&amp;E79))</f>
        <v/>
      </c>
      <c r="P79" s="7">
        <f>IF(B79="","",IF(AND(G79="Completed",E79=""),"Review missing service date",IF(AND(G79="Completed",E79&gt;Assumptions!$B$3),"Review completion date",IF(AND(G79="Completed",J79&lt;&gt;"",Assumptions!$B$4&lt;&gt;"",J79&gt;Assumptions!$B$4),"Review long return gap",""))))</f>
        <v/>
      </c>
    </row>
    <row r="80">
      <c r="A80" s="24" t="n"/>
      <c r="B80" s="24" t="n"/>
      <c r="C80" s="24" t="n"/>
      <c r="D80" s="24" t="n"/>
      <c r="E80" s="25" t="n"/>
      <c r="F80" s="24" t="n"/>
      <c r="G80" s="26" t="n"/>
      <c r="H80" s="27" t="n"/>
      <c r="I80" s="33">
        <f>IF(OR(B80="",E80="",G80&lt;&gt;"Completed",E80&gt;Assumptions!$B$3),"",IFERROR(1/(1/MAX(INDEX(($B$5:INDEX($B:$B,104)=B80)*($G$5:INDEX($G:$G,104)="Completed")*($E$5:INDEX($E:$E,104)&lt;E80)*($E$5:INDEX($E:$E,104)&lt;=Assumptions!$B$3)*$E$5:INDEX($E:$E,104),0))),""))</f>
        <v/>
      </c>
      <c r="J80" s="44">
        <f>IF(OR(E80="",I80=""),"",E80-I80)</f>
        <v/>
      </c>
      <c r="K80" s="35">
        <f>IF(B80="","",COUNTIFS($B$5:$B$104,B80,$G$5:$G$104,"Completed",$E$5:$E$104,"&gt;=1",$E$5:$E$104,"&lt;="&amp;Assumptions!$B$3))</f>
        <v/>
      </c>
      <c r="L80" s="36">
        <f>IF(B80="","",IF(K80=0,"No completion",IF(K80=1,"One-time","Repeat")))</f>
        <v/>
      </c>
      <c r="M80" s="35">
        <f>IF(OR(B80="",E80="",G80&lt;&gt;"Completed",E80&gt;Assumptions!$B$3),"",IF(COUNTIFS($B$5:$B$104,B80,$G$5:$G$104,"Completed",$E$5:$E$104,"&lt;"&amp;E80)=0,1,0))</f>
        <v/>
      </c>
      <c r="N80" s="37">
        <f>IF(OR(B80="",K80=0),"",IFERROR(DATE(YEAR(SUMIFS($E$5:$E$104,$B$5:$B$104,B80,$M$5:$M$104,1)/COUNTIFS($B$5:$B$104,B80,$M$5:$M$104,1)),MONTH(SUMIFS($E$5:$E$104,$B$5:$B$104,B80,$M$5:$M$104,1)/COUNTIFS($B$5:$B$104,B80,$M$5:$M$104,1)),1),""))</f>
        <v/>
      </c>
      <c r="O80" s="35">
        <f>IF(OR(B80="",E80="",G80&lt;&gt;"Completed",E80&gt;Assumptions!$B$3),"",1+COUNTIFS($B$5:$B$104,B80,$G$5:$G$104,"Completed",$E$5:$E$104,"&lt;"&amp;E80))</f>
        <v/>
      </c>
      <c r="P80" s="10">
        <f>IF(B80="","",IF(AND(G80="Completed",E80=""),"Review missing service date",IF(AND(G80="Completed",E80&gt;Assumptions!$B$3),"Review completion date",IF(AND(G80="Completed",J80&lt;&gt;"",Assumptions!$B$4&lt;&gt;"",J80&gt;Assumptions!$B$4),"Review long return gap",""))))</f>
        <v/>
      </c>
    </row>
    <row r="81">
      <c r="A81" s="24" t="n"/>
      <c r="B81" s="24" t="n"/>
      <c r="C81" s="24" t="n"/>
      <c r="D81" s="24" t="n"/>
      <c r="E81" s="25" t="n"/>
      <c r="F81" s="24" t="n"/>
      <c r="G81" s="26" t="n"/>
      <c r="H81" s="27" t="n"/>
      <c r="I81" s="28">
        <f>IF(OR(B81="",E81="",G81&lt;&gt;"Completed",E81&gt;Assumptions!$B$3),"",IFERROR(1/(1/MAX(INDEX(($B$5:INDEX($B:$B,104)=B81)*($G$5:INDEX($G:$G,104)="Completed")*($E$5:INDEX($E:$E,104)&lt;E81)*($E$5:INDEX($E:$E,104)&lt;=Assumptions!$B$3)*$E$5:INDEX($E:$E,104),0))),""))</f>
        <v/>
      </c>
      <c r="J81" s="43">
        <f>IF(OR(E81="",I81=""),"",E81-I81)</f>
        <v/>
      </c>
      <c r="K81" s="30">
        <f>IF(B81="","",COUNTIFS($B$5:$B$104,B81,$G$5:$G$104,"Completed",$E$5:$E$104,"&gt;=1",$E$5:$E$104,"&lt;="&amp;Assumptions!$B$3))</f>
        <v/>
      </c>
      <c r="L81" s="31">
        <f>IF(B81="","",IF(K81=0,"No completion",IF(K81=1,"One-time","Repeat")))</f>
        <v/>
      </c>
      <c r="M81" s="30">
        <f>IF(OR(B81="",E81="",G81&lt;&gt;"Completed",E81&gt;Assumptions!$B$3),"",IF(COUNTIFS($B$5:$B$104,B81,$G$5:$G$104,"Completed",$E$5:$E$104,"&lt;"&amp;E81)=0,1,0))</f>
        <v/>
      </c>
      <c r="N81" s="32">
        <f>IF(OR(B81="",K81=0),"",IFERROR(DATE(YEAR(SUMIFS($E$5:$E$104,$B$5:$B$104,B81,$M$5:$M$104,1)/COUNTIFS($B$5:$B$104,B81,$M$5:$M$104,1)),MONTH(SUMIFS($E$5:$E$104,$B$5:$B$104,B81,$M$5:$M$104,1)/COUNTIFS($B$5:$B$104,B81,$M$5:$M$104,1)),1),""))</f>
        <v/>
      </c>
      <c r="O81" s="30">
        <f>IF(OR(B81="",E81="",G81&lt;&gt;"Completed",E81&gt;Assumptions!$B$3),"",1+COUNTIFS($B$5:$B$104,B81,$G$5:$G$104,"Completed",$E$5:$E$104,"&lt;"&amp;E81))</f>
        <v/>
      </c>
      <c r="P81" s="7">
        <f>IF(B81="","",IF(AND(G81="Completed",E81=""),"Review missing service date",IF(AND(G81="Completed",E81&gt;Assumptions!$B$3),"Review completion date",IF(AND(G81="Completed",J81&lt;&gt;"",Assumptions!$B$4&lt;&gt;"",J81&gt;Assumptions!$B$4),"Review long return gap",""))))</f>
        <v/>
      </c>
    </row>
    <row r="82">
      <c r="A82" s="24" t="n"/>
      <c r="B82" s="24" t="n"/>
      <c r="C82" s="24" t="n"/>
      <c r="D82" s="24" t="n"/>
      <c r="E82" s="25" t="n"/>
      <c r="F82" s="24" t="n"/>
      <c r="G82" s="26" t="n"/>
      <c r="H82" s="27" t="n"/>
      <c r="I82" s="33">
        <f>IF(OR(B82="",E82="",G82&lt;&gt;"Completed",E82&gt;Assumptions!$B$3),"",IFERROR(1/(1/MAX(INDEX(($B$5:INDEX($B:$B,104)=B82)*($G$5:INDEX($G:$G,104)="Completed")*($E$5:INDEX($E:$E,104)&lt;E82)*($E$5:INDEX($E:$E,104)&lt;=Assumptions!$B$3)*$E$5:INDEX($E:$E,104),0))),""))</f>
        <v/>
      </c>
      <c r="J82" s="44">
        <f>IF(OR(E82="",I82=""),"",E82-I82)</f>
        <v/>
      </c>
      <c r="K82" s="35">
        <f>IF(B82="","",COUNTIFS($B$5:$B$104,B82,$G$5:$G$104,"Completed",$E$5:$E$104,"&gt;=1",$E$5:$E$104,"&lt;="&amp;Assumptions!$B$3))</f>
        <v/>
      </c>
      <c r="L82" s="36">
        <f>IF(B82="","",IF(K82=0,"No completion",IF(K82=1,"One-time","Repeat")))</f>
        <v/>
      </c>
      <c r="M82" s="35">
        <f>IF(OR(B82="",E82="",G82&lt;&gt;"Completed",E82&gt;Assumptions!$B$3),"",IF(COUNTIFS($B$5:$B$104,B82,$G$5:$G$104,"Completed",$E$5:$E$104,"&lt;"&amp;E82)=0,1,0))</f>
        <v/>
      </c>
      <c r="N82" s="37">
        <f>IF(OR(B82="",K82=0),"",IFERROR(DATE(YEAR(SUMIFS($E$5:$E$104,$B$5:$B$104,B82,$M$5:$M$104,1)/COUNTIFS($B$5:$B$104,B82,$M$5:$M$104,1)),MONTH(SUMIFS($E$5:$E$104,$B$5:$B$104,B82,$M$5:$M$104,1)/COUNTIFS($B$5:$B$104,B82,$M$5:$M$104,1)),1),""))</f>
        <v/>
      </c>
      <c r="O82" s="35">
        <f>IF(OR(B82="",E82="",G82&lt;&gt;"Completed",E82&gt;Assumptions!$B$3),"",1+COUNTIFS($B$5:$B$104,B82,$G$5:$G$104,"Completed",$E$5:$E$104,"&lt;"&amp;E82))</f>
        <v/>
      </c>
      <c r="P82" s="10">
        <f>IF(B82="","",IF(AND(G82="Completed",E82=""),"Review missing service date",IF(AND(G82="Completed",E82&gt;Assumptions!$B$3),"Review completion date",IF(AND(G82="Completed",J82&lt;&gt;"",Assumptions!$B$4&lt;&gt;"",J82&gt;Assumptions!$B$4),"Review long return gap",""))))</f>
        <v/>
      </c>
    </row>
    <row r="83">
      <c r="A83" s="24" t="n"/>
      <c r="B83" s="24" t="n"/>
      <c r="C83" s="24" t="n"/>
      <c r="D83" s="24" t="n"/>
      <c r="E83" s="25" t="n"/>
      <c r="F83" s="24" t="n"/>
      <c r="G83" s="26" t="n"/>
      <c r="H83" s="27" t="n"/>
      <c r="I83" s="28">
        <f>IF(OR(B83="",E83="",G83&lt;&gt;"Completed",E83&gt;Assumptions!$B$3),"",IFERROR(1/(1/MAX(INDEX(($B$5:INDEX($B:$B,104)=B83)*($G$5:INDEX($G:$G,104)="Completed")*($E$5:INDEX($E:$E,104)&lt;E83)*($E$5:INDEX($E:$E,104)&lt;=Assumptions!$B$3)*$E$5:INDEX($E:$E,104),0))),""))</f>
        <v/>
      </c>
      <c r="J83" s="43">
        <f>IF(OR(E83="",I83=""),"",E83-I83)</f>
        <v/>
      </c>
      <c r="K83" s="30">
        <f>IF(B83="","",COUNTIFS($B$5:$B$104,B83,$G$5:$G$104,"Completed",$E$5:$E$104,"&gt;=1",$E$5:$E$104,"&lt;="&amp;Assumptions!$B$3))</f>
        <v/>
      </c>
      <c r="L83" s="31">
        <f>IF(B83="","",IF(K83=0,"No completion",IF(K83=1,"One-time","Repeat")))</f>
        <v/>
      </c>
      <c r="M83" s="30">
        <f>IF(OR(B83="",E83="",G83&lt;&gt;"Completed",E83&gt;Assumptions!$B$3),"",IF(COUNTIFS($B$5:$B$104,B83,$G$5:$G$104,"Completed",$E$5:$E$104,"&lt;"&amp;E83)=0,1,0))</f>
        <v/>
      </c>
      <c r="N83" s="32">
        <f>IF(OR(B83="",K83=0),"",IFERROR(DATE(YEAR(SUMIFS($E$5:$E$104,$B$5:$B$104,B83,$M$5:$M$104,1)/COUNTIFS($B$5:$B$104,B83,$M$5:$M$104,1)),MONTH(SUMIFS($E$5:$E$104,$B$5:$B$104,B83,$M$5:$M$104,1)/COUNTIFS($B$5:$B$104,B83,$M$5:$M$104,1)),1),""))</f>
        <v/>
      </c>
      <c r="O83" s="30">
        <f>IF(OR(B83="",E83="",G83&lt;&gt;"Completed",E83&gt;Assumptions!$B$3),"",1+COUNTIFS($B$5:$B$104,B83,$G$5:$G$104,"Completed",$E$5:$E$104,"&lt;"&amp;E83))</f>
        <v/>
      </c>
      <c r="P83" s="7">
        <f>IF(B83="","",IF(AND(G83="Completed",E83=""),"Review missing service date",IF(AND(G83="Completed",E83&gt;Assumptions!$B$3),"Review completion date",IF(AND(G83="Completed",J83&lt;&gt;"",Assumptions!$B$4&lt;&gt;"",J83&gt;Assumptions!$B$4),"Review long return gap",""))))</f>
        <v/>
      </c>
    </row>
    <row r="84">
      <c r="A84" s="24" t="n"/>
      <c r="B84" s="24" t="n"/>
      <c r="C84" s="24" t="n"/>
      <c r="D84" s="24" t="n"/>
      <c r="E84" s="25" t="n"/>
      <c r="F84" s="24" t="n"/>
      <c r="G84" s="26" t="n"/>
      <c r="H84" s="27" t="n"/>
      <c r="I84" s="33">
        <f>IF(OR(B84="",E84="",G84&lt;&gt;"Completed",E84&gt;Assumptions!$B$3),"",IFERROR(1/(1/MAX(INDEX(($B$5:INDEX($B:$B,104)=B84)*($G$5:INDEX($G:$G,104)="Completed")*($E$5:INDEX($E:$E,104)&lt;E84)*($E$5:INDEX($E:$E,104)&lt;=Assumptions!$B$3)*$E$5:INDEX($E:$E,104),0))),""))</f>
        <v/>
      </c>
      <c r="J84" s="44">
        <f>IF(OR(E84="",I84=""),"",E84-I84)</f>
        <v/>
      </c>
      <c r="K84" s="35">
        <f>IF(B84="","",COUNTIFS($B$5:$B$104,B84,$G$5:$G$104,"Completed",$E$5:$E$104,"&gt;=1",$E$5:$E$104,"&lt;="&amp;Assumptions!$B$3))</f>
        <v/>
      </c>
      <c r="L84" s="36">
        <f>IF(B84="","",IF(K84=0,"No completion",IF(K84=1,"One-time","Repeat")))</f>
        <v/>
      </c>
      <c r="M84" s="35">
        <f>IF(OR(B84="",E84="",G84&lt;&gt;"Completed",E84&gt;Assumptions!$B$3),"",IF(COUNTIFS($B$5:$B$104,B84,$G$5:$G$104,"Completed",$E$5:$E$104,"&lt;"&amp;E84)=0,1,0))</f>
        <v/>
      </c>
      <c r="N84" s="37">
        <f>IF(OR(B84="",K84=0),"",IFERROR(DATE(YEAR(SUMIFS($E$5:$E$104,$B$5:$B$104,B84,$M$5:$M$104,1)/COUNTIFS($B$5:$B$104,B84,$M$5:$M$104,1)),MONTH(SUMIFS($E$5:$E$104,$B$5:$B$104,B84,$M$5:$M$104,1)/COUNTIFS($B$5:$B$104,B84,$M$5:$M$104,1)),1),""))</f>
        <v/>
      </c>
      <c r="O84" s="35">
        <f>IF(OR(B84="",E84="",G84&lt;&gt;"Completed",E84&gt;Assumptions!$B$3),"",1+COUNTIFS($B$5:$B$104,B84,$G$5:$G$104,"Completed",$E$5:$E$104,"&lt;"&amp;E84))</f>
        <v/>
      </c>
      <c r="P84" s="10">
        <f>IF(B84="","",IF(AND(G84="Completed",E84=""),"Review missing service date",IF(AND(G84="Completed",E84&gt;Assumptions!$B$3),"Review completion date",IF(AND(G84="Completed",J84&lt;&gt;"",Assumptions!$B$4&lt;&gt;"",J84&gt;Assumptions!$B$4),"Review long return gap",""))))</f>
        <v/>
      </c>
    </row>
    <row r="85">
      <c r="A85" s="24" t="n"/>
      <c r="B85" s="24" t="n"/>
      <c r="C85" s="24" t="n"/>
      <c r="D85" s="24" t="n"/>
      <c r="E85" s="25" t="n"/>
      <c r="F85" s="24" t="n"/>
      <c r="G85" s="26" t="n"/>
      <c r="H85" s="27" t="n"/>
      <c r="I85" s="28">
        <f>IF(OR(B85="",E85="",G85&lt;&gt;"Completed",E85&gt;Assumptions!$B$3),"",IFERROR(1/(1/MAX(INDEX(($B$5:INDEX($B:$B,104)=B85)*($G$5:INDEX($G:$G,104)="Completed")*($E$5:INDEX($E:$E,104)&lt;E85)*($E$5:INDEX($E:$E,104)&lt;=Assumptions!$B$3)*$E$5:INDEX($E:$E,104),0))),""))</f>
        <v/>
      </c>
      <c r="J85" s="43">
        <f>IF(OR(E85="",I85=""),"",E85-I85)</f>
        <v/>
      </c>
      <c r="K85" s="30">
        <f>IF(B85="","",COUNTIFS($B$5:$B$104,B85,$G$5:$G$104,"Completed",$E$5:$E$104,"&gt;=1",$E$5:$E$104,"&lt;="&amp;Assumptions!$B$3))</f>
        <v/>
      </c>
      <c r="L85" s="31">
        <f>IF(B85="","",IF(K85=0,"No completion",IF(K85=1,"One-time","Repeat")))</f>
        <v/>
      </c>
      <c r="M85" s="30">
        <f>IF(OR(B85="",E85="",G85&lt;&gt;"Completed",E85&gt;Assumptions!$B$3),"",IF(COUNTIFS($B$5:$B$104,B85,$G$5:$G$104,"Completed",$E$5:$E$104,"&lt;"&amp;E85)=0,1,0))</f>
        <v/>
      </c>
      <c r="N85" s="32">
        <f>IF(OR(B85="",K85=0),"",IFERROR(DATE(YEAR(SUMIFS($E$5:$E$104,$B$5:$B$104,B85,$M$5:$M$104,1)/COUNTIFS($B$5:$B$104,B85,$M$5:$M$104,1)),MONTH(SUMIFS($E$5:$E$104,$B$5:$B$104,B85,$M$5:$M$104,1)/COUNTIFS($B$5:$B$104,B85,$M$5:$M$104,1)),1),""))</f>
        <v/>
      </c>
      <c r="O85" s="30">
        <f>IF(OR(B85="",E85="",G85&lt;&gt;"Completed",E85&gt;Assumptions!$B$3),"",1+COUNTIFS($B$5:$B$104,B85,$G$5:$G$104,"Completed",$E$5:$E$104,"&lt;"&amp;E85))</f>
        <v/>
      </c>
      <c r="P85" s="7">
        <f>IF(B85="","",IF(AND(G85="Completed",E85=""),"Review missing service date",IF(AND(G85="Completed",E85&gt;Assumptions!$B$3),"Review completion date",IF(AND(G85="Completed",J85&lt;&gt;"",Assumptions!$B$4&lt;&gt;"",J85&gt;Assumptions!$B$4),"Review long return gap",""))))</f>
        <v/>
      </c>
    </row>
    <row r="86">
      <c r="A86" s="24" t="n"/>
      <c r="B86" s="24" t="n"/>
      <c r="C86" s="24" t="n"/>
      <c r="D86" s="24" t="n"/>
      <c r="E86" s="25" t="n"/>
      <c r="F86" s="24" t="n"/>
      <c r="G86" s="26" t="n"/>
      <c r="H86" s="27" t="n"/>
      <c r="I86" s="33">
        <f>IF(OR(B86="",E86="",G86&lt;&gt;"Completed",E86&gt;Assumptions!$B$3),"",IFERROR(1/(1/MAX(INDEX(($B$5:INDEX($B:$B,104)=B86)*($G$5:INDEX($G:$G,104)="Completed")*($E$5:INDEX($E:$E,104)&lt;E86)*($E$5:INDEX($E:$E,104)&lt;=Assumptions!$B$3)*$E$5:INDEX($E:$E,104),0))),""))</f>
        <v/>
      </c>
      <c r="J86" s="44">
        <f>IF(OR(E86="",I86=""),"",E86-I86)</f>
        <v/>
      </c>
      <c r="K86" s="35">
        <f>IF(B86="","",COUNTIFS($B$5:$B$104,B86,$G$5:$G$104,"Completed",$E$5:$E$104,"&gt;=1",$E$5:$E$104,"&lt;="&amp;Assumptions!$B$3))</f>
        <v/>
      </c>
      <c r="L86" s="36">
        <f>IF(B86="","",IF(K86=0,"No completion",IF(K86=1,"One-time","Repeat")))</f>
        <v/>
      </c>
      <c r="M86" s="35">
        <f>IF(OR(B86="",E86="",G86&lt;&gt;"Completed",E86&gt;Assumptions!$B$3),"",IF(COUNTIFS($B$5:$B$104,B86,$G$5:$G$104,"Completed",$E$5:$E$104,"&lt;"&amp;E86)=0,1,0))</f>
        <v/>
      </c>
      <c r="N86" s="37">
        <f>IF(OR(B86="",K86=0),"",IFERROR(DATE(YEAR(SUMIFS($E$5:$E$104,$B$5:$B$104,B86,$M$5:$M$104,1)/COUNTIFS($B$5:$B$104,B86,$M$5:$M$104,1)),MONTH(SUMIFS($E$5:$E$104,$B$5:$B$104,B86,$M$5:$M$104,1)/COUNTIFS($B$5:$B$104,B86,$M$5:$M$104,1)),1),""))</f>
        <v/>
      </c>
      <c r="O86" s="35">
        <f>IF(OR(B86="",E86="",G86&lt;&gt;"Completed",E86&gt;Assumptions!$B$3),"",1+COUNTIFS($B$5:$B$104,B86,$G$5:$G$104,"Completed",$E$5:$E$104,"&lt;"&amp;E86))</f>
        <v/>
      </c>
      <c r="P86" s="10">
        <f>IF(B86="","",IF(AND(G86="Completed",E86=""),"Review missing service date",IF(AND(G86="Completed",E86&gt;Assumptions!$B$3),"Review completion date",IF(AND(G86="Completed",J86&lt;&gt;"",Assumptions!$B$4&lt;&gt;"",J86&gt;Assumptions!$B$4),"Review long return gap",""))))</f>
        <v/>
      </c>
    </row>
    <row r="87">
      <c r="A87" s="24" t="n"/>
      <c r="B87" s="24" t="n"/>
      <c r="C87" s="24" t="n"/>
      <c r="D87" s="24" t="n"/>
      <c r="E87" s="25" t="n"/>
      <c r="F87" s="24" t="n"/>
      <c r="G87" s="26" t="n"/>
      <c r="H87" s="27" t="n"/>
      <c r="I87" s="28">
        <f>IF(OR(B87="",E87="",G87&lt;&gt;"Completed",E87&gt;Assumptions!$B$3),"",IFERROR(1/(1/MAX(INDEX(($B$5:INDEX($B:$B,104)=B87)*($G$5:INDEX($G:$G,104)="Completed")*($E$5:INDEX($E:$E,104)&lt;E87)*($E$5:INDEX($E:$E,104)&lt;=Assumptions!$B$3)*$E$5:INDEX($E:$E,104),0))),""))</f>
        <v/>
      </c>
      <c r="J87" s="43">
        <f>IF(OR(E87="",I87=""),"",E87-I87)</f>
        <v/>
      </c>
      <c r="K87" s="30">
        <f>IF(B87="","",COUNTIFS($B$5:$B$104,B87,$G$5:$G$104,"Completed",$E$5:$E$104,"&gt;=1",$E$5:$E$104,"&lt;="&amp;Assumptions!$B$3))</f>
        <v/>
      </c>
      <c r="L87" s="31">
        <f>IF(B87="","",IF(K87=0,"No completion",IF(K87=1,"One-time","Repeat")))</f>
        <v/>
      </c>
      <c r="M87" s="30">
        <f>IF(OR(B87="",E87="",G87&lt;&gt;"Completed",E87&gt;Assumptions!$B$3),"",IF(COUNTIFS($B$5:$B$104,B87,$G$5:$G$104,"Completed",$E$5:$E$104,"&lt;"&amp;E87)=0,1,0))</f>
        <v/>
      </c>
      <c r="N87" s="32">
        <f>IF(OR(B87="",K87=0),"",IFERROR(DATE(YEAR(SUMIFS($E$5:$E$104,$B$5:$B$104,B87,$M$5:$M$104,1)/COUNTIFS($B$5:$B$104,B87,$M$5:$M$104,1)),MONTH(SUMIFS($E$5:$E$104,$B$5:$B$104,B87,$M$5:$M$104,1)/COUNTIFS($B$5:$B$104,B87,$M$5:$M$104,1)),1),""))</f>
        <v/>
      </c>
      <c r="O87" s="30">
        <f>IF(OR(B87="",E87="",G87&lt;&gt;"Completed",E87&gt;Assumptions!$B$3),"",1+COUNTIFS($B$5:$B$104,B87,$G$5:$G$104,"Completed",$E$5:$E$104,"&lt;"&amp;E87))</f>
        <v/>
      </c>
      <c r="P87" s="7">
        <f>IF(B87="","",IF(AND(G87="Completed",E87=""),"Review missing service date",IF(AND(G87="Completed",E87&gt;Assumptions!$B$3),"Review completion date",IF(AND(G87="Completed",J87&lt;&gt;"",Assumptions!$B$4&lt;&gt;"",J87&gt;Assumptions!$B$4),"Review long return gap",""))))</f>
        <v/>
      </c>
    </row>
    <row r="88">
      <c r="A88" s="24" t="n"/>
      <c r="B88" s="24" t="n"/>
      <c r="C88" s="24" t="n"/>
      <c r="D88" s="24" t="n"/>
      <c r="E88" s="25" t="n"/>
      <c r="F88" s="24" t="n"/>
      <c r="G88" s="26" t="n"/>
      <c r="H88" s="27" t="n"/>
      <c r="I88" s="33">
        <f>IF(OR(B88="",E88="",G88&lt;&gt;"Completed",E88&gt;Assumptions!$B$3),"",IFERROR(1/(1/MAX(INDEX(($B$5:INDEX($B:$B,104)=B88)*($G$5:INDEX($G:$G,104)="Completed")*($E$5:INDEX($E:$E,104)&lt;E88)*($E$5:INDEX($E:$E,104)&lt;=Assumptions!$B$3)*$E$5:INDEX($E:$E,104),0))),""))</f>
        <v/>
      </c>
      <c r="J88" s="44">
        <f>IF(OR(E88="",I88=""),"",E88-I88)</f>
        <v/>
      </c>
      <c r="K88" s="35">
        <f>IF(B88="","",COUNTIFS($B$5:$B$104,B88,$G$5:$G$104,"Completed",$E$5:$E$104,"&gt;=1",$E$5:$E$104,"&lt;="&amp;Assumptions!$B$3))</f>
        <v/>
      </c>
      <c r="L88" s="36">
        <f>IF(B88="","",IF(K88=0,"No completion",IF(K88=1,"One-time","Repeat")))</f>
        <v/>
      </c>
      <c r="M88" s="35">
        <f>IF(OR(B88="",E88="",G88&lt;&gt;"Completed",E88&gt;Assumptions!$B$3),"",IF(COUNTIFS($B$5:$B$104,B88,$G$5:$G$104,"Completed",$E$5:$E$104,"&lt;"&amp;E88)=0,1,0))</f>
        <v/>
      </c>
      <c r="N88" s="37">
        <f>IF(OR(B88="",K88=0),"",IFERROR(DATE(YEAR(SUMIFS($E$5:$E$104,$B$5:$B$104,B88,$M$5:$M$104,1)/COUNTIFS($B$5:$B$104,B88,$M$5:$M$104,1)),MONTH(SUMIFS($E$5:$E$104,$B$5:$B$104,B88,$M$5:$M$104,1)/COUNTIFS($B$5:$B$104,B88,$M$5:$M$104,1)),1),""))</f>
        <v/>
      </c>
      <c r="O88" s="35">
        <f>IF(OR(B88="",E88="",G88&lt;&gt;"Completed",E88&gt;Assumptions!$B$3),"",1+COUNTIFS($B$5:$B$104,B88,$G$5:$G$104,"Completed",$E$5:$E$104,"&lt;"&amp;E88))</f>
        <v/>
      </c>
      <c r="P88" s="10">
        <f>IF(B88="","",IF(AND(G88="Completed",E88=""),"Review missing service date",IF(AND(G88="Completed",E88&gt;Assumptions!$B$3),"Review completion date",IF(AND(G88="Completed",J88&lt;&gt;"",Assumptions!$B$4&lt;&gt;"",J88&gt;Assumptions!$B$4),"Review long return gap",""))))</f>
        <v/>
      </c>
    </row>
    <row r="89">
      <c r="A89" s="24" t="n"/>
      <c r="B89" s="24" t="n"/>
      <c r="C89" s="24" t="n"/>
      <c r="D89" s="24" t="n"/>
      <c r="E89" s="25" t="n"/>
      <c r="F89" s="24" t="n"/>
      <c r="G89" s="26" t="n"/>
      <c r="H89" s="27" t="n"/>
      <c r="I89" s="28">
        <f>IF(OR(B89="",E89="",G89&lt;&gt;"Completed",E89&gt;Assumptions!$B$3),"",IFERROR(1/(1/MAX(INDEX(($B$5:INDEX($B:$B,104)=B89)*($G$5:INDEX($G:$G,104)="Completed")*($E$5:INDEX($E:$E,104)&lt;E89)*($E$5:INDEX($E:$E,104)&lt;=Assumptions!$B$3)*$E$5:INDEX($E:$E,104),0))),""))</f>
        <v/>
      </c>
      <c r="J89" s="43">
        <f>IF(OR(E89="",I89=""),"",E89-I89)</f>
        <v/>
      </c>
      <c r="K89" s="30">
        <f>IF(B89="","",COUNTIFS($B$5:$B$104,B89,$G$5:$G$104,"Completed",$E$5:$E$104,"&gt;=1",$E$5:$E$104,"&lt;="&amp;Assumptions!$B$3))</f>
        <v/>
      </c>
      <c r="L89" s="31">
        <f>IF(B89="","",IF(K89=0,"No completion",IF(K89=1,"One-time","Repeat")))</f>
        <v/>
      </c>
      <c r="M89" s="30">
        <f>IF(OR(B89="",E89="",G89&lt;&gt;"Completed",E89&gt;Assumptions!$B$3),"",IF(COUNTIFS($B$5:$B$104,B89,$G$5:$G$104,"Completed",$E$5:$E$104,"&lt;"&amp;E89)=0,1,0))</f>
        <v/>
      </c>
      <c r="N89" s="32">
        <f>IF(OR(B89="",K89=0),"",IFERROR(DATE(YEAR(SUMIFS($E$5:$E$104,$B$5:$B$104,B89,$M$5:$M$104,1)/COUNTIFS($B$5:$B$104,B89,$M$5:$M$104,1)),MONTH(SUMIFS($E$5:$E$104,$B$5:$B$104,B89,$M$5:$M$104,1)/COUNTIFS($B$5:$B$104,B89,$M$5:$M$104,1)),1),""))</f>
        <v/>
      </c>
      <c r="O89" s="30">
        <f>IF(OR(B89="",E89="",G89&lt;&gt;"Completed",E89&gt;Assumptions!$B$3),"",1+COUNTIFS($B$5:$B$104,B89,$G$5:$G$104,"Completed",$E$5:$E$104,"&lt;"&amp;E89))</f>
        <v/>
      </c>
      <c r="P89" s="7">
        <f>IF(B89="","",IF(AND(G89="Completed",E89=""),"Review missing service date",IF(AND(G89="Completed",E89&gt;Assumptions!$B$3),"Review completion date",IF(AND(G89="Completed",J89&lt;&gt;"",Assumptions!$B$4&lt;&gt;"",J89&gt;Assumptions!$B$4),"Review long return gap",""))))</f>
        <v/>
      </c>
    </row>
    <row r="90">
      <c r="A90" s="24" t="n"/>
      <c r="B90" s="24" t="n"/>
      <c r="C90" s="24" t="n"/>
      <c r="D90" s="24" t="n"/>
      <c r="E90" s="25" t="n"/>
      <c r="F90" s="24" t="n"/>
      <c r="G90" s="26" t="n"/>
      <c r="H90" s="27" t="n"/>
      <c r="I90" s="33">
        <f>IF(OR(B90="",E90="",G90&lt;&gt;"Completed",E90&gt;Assumptions!$B$3),"",IFERROR(1/(1/MAX(INDEX(($B$5:INDEX($B:$B,104)=B90)*($G$5:INDEX($G:$G,104)="Completed")*($E$5:INDEX($E:$E,104)&lt;E90)*($E$5:INDEX($E:$E,104)&lt;=Assumptions!$B$3)*$E$5:INDEX($E:$E,104),0))),""))</f>
        <v/>
      </c>
      <c r="J90" s="44">
        <f>IF(OR(E90="",I90=""),"",E90-I90)</f>
        <v/>
      </c>
      <c r="K90" s="35">
        <f>IF(B90="","",COUNTIFS($B$5:$B$104,B90,$G$5:$G$104,"Completed",$E$5:$E$104,"&gt;=1",$E$5:$E$104,"&lt;="&amp;Assumptions!$B$3))</f>
        <v/>
      </c>
      <c r="L90" s="36">
        <f>IF(B90="","",IF(K90=0,"No completion",IF(K90=1,"One-time","Repeat")))</f>
        <v/>
      </c>
      <c r="M90" s="35">
        <f>IF(OR(B90="",E90="",G90&lt;&gt;"Completed",E90&gt;Assumptions!$B$3),"",IF(COUNTIFS($B$5:$B$104,B90,$G$5:$G$104,"Completed",$E$5:$E$104,"&lt;"&amp;E90)=0,1,0))</f>
        <v/>
      </c>
      <c r="N90" s="37">
        <f>IF(OR(B90="",K90=0),"",IFERROR(DATE(YEAR(SUMIFS($E$5:$E$104,$B$5:$B$104,B90,$M$5:$M$104,1)/COUNTIFS($B$5:$B$104,B90,$M$5:$M$104,1)),MONTH(SUMIFS($E$5:$E$104,$B$5:$B$104,B90,$M$5:$M$104,1)/COUNTIFS($B$5:$B$104,B90,$M$5:$M$104,1)),1),""))</f>
        <v/>
      </c>
      <c r="O90" s="35">
        <f>IF(OR(B90="",E90="",G90&lt;&gt;"Completed",E90&gt;Assumptions!$B$3),"",1+COUNTIFS($B$5:$B$104,B90,$G$5:$G$104,"Completed",$E$5:$E$104,"&lt;"&amp;E90))</f>
        <v/>
      </c>
      <c r="P90" s="10">
        <f>IF(B90="","",IF(AND(G90="Completed",E90=""),"Review missing service date",IF(AND(G90="Completed",E90&gt;Assumptions!$B$3),"Review completion date",IF(AND(G90="Completed",J90&lt;&gt;"",Assumptions!$B$4&lt;&gt;"",J90&gt;Assumptions!$B$4),"Review long return gap",""))))</f>
        <v/>
      </c>
    </row>
    <row r="91">
      <c r="A91" s="24" t="n"/>
      <c r="B91" s="24" t="n"/>
      <c r="C91" s="24" t="n"/>
      <c r="D91" s="24" t="n"/>
      <c r="E91" s="25" t="n"/>
      <c r="F91" s="24" t="n"/>
      <c r="G91" s="26" t="n"/>
      <c r="H91" s="27" t="n"/>
      <c r="I91" s="28">
        <f>IF(OR(B91="",E91="",G91&lt;&gt;"Completed",E91&gt;Assumptions!$B$3),"",IFERROR(1/(1/MAX(INDEX(($B$5:INDEX($B:$B,104)=B91)*($G$5:INDEX($G:$G,104)="Completed")*($E$5:INDEX($E:$E,104)&lt;E91)*($E$5:INDEX($E:$E,104)&lt;=Assumptions!$B$3)*$E$5:INDEX($E:$E,104),0))),""))</f>
        <v/>
      </c>
      <c r="J91" s="43">
        <f>IF(OR(E91="",I91=""),"",E91-I91)</f>
        <v/>
      </c>
      <c r="K91" s="30">
        <f>IF(B91="","",COUNTIFS($B$5:$B$104,B91,$G$5:$G$104,"Completed",$E$5:$E$104,"&gt;=1",$E$5:$E$104,"&lt;="&amp;Assumptions!$B$3))</f>
        <v/>
      </c>
      <c r="L91" s="31">
        <f>IF(B91="","",IF(K91=0,"No completion",IF(K91=1,"One-time","Repeat")))</f>
        <v/>
      </c>
      <c r="M91" s="30">
        <f>IF(OR(B91="",E91="",G91&lt;&gt;"Completed",E91&gt;Assumptions!$B$3),"",IF(COUNTIFS($B$5:$B$104,B91,$G$5:$G$104,"Completed",$E$5:$E$104,"&lt;"&amp;E91)=0,1,0))</f>
        <v/>
      </c>
      <c r="N91" s="32">
        <f>IF(OR(B91="",K91=0),"",IFERROR(DATE(YEAR(SUMIFS($E$5:$E$104,$B$5:$B$104,B91,$M$5:$M$104,1)/COUNTIFS($B$5:$B$104,B91,$M$5:$M$104,1)),MONTH(SUMIFS($E$5:$E$104,$B$5:$B$104,B91,$M$5:$M$104,1)/COUNTIFS($B$5:$B$104,B91,$M$5:$M$104,1)),1),""))</f>
        <v/>
      </c>
      <c r="O91" s="30">
        <f>IF(OR(B91="",E91="",G91&lt;&gt;"Completed",E91&gt;Assumptions!$B$3),"",1+COUNTIFS($B$5:$B$104,B91,$G$5:$G$104,"Completed",$E$5:$E$104,"&lt;"&amp;E91))</f>
        <v/>
      </c>
      <c r="P91" s="7">
        <f>IF(B91="","",IF(AND(G91="Completed",E91=""),"Review missing service date",IF(AND(G91="Completed",E91&gt;Assumptions!$B$3),"Review completion date",IF(AND(G91="Completed",J91&lt;&gt;"",Assumptions!$B$4&lt;&gt;"",J91&gt;Assumptions!$B$4),"Review long return gap",""))))</f>
        <v/>
      </c>
    </row>
    <row r="92">
      <c r="A92" s="24" t="n"/>
      <c r="B92" s="24" t="n"/>
      <c r="C92" s="24" t="n"/>
      <c r="D92" s="24" t="n"/>
      <c r="E92" s="25" t="n"/>
      <c r="F92" s="24" t="n"/>
      <c r="G92" s="26" t="n"/>
      <c r="H92" s="27" t="n"/>
      <c r="I92" s="33">
        <f>IF(OR(B92="",E92="",G92&lt;&gt;"Completed",E92&gt;Assumptions!$B$3),"",IFERROR(1/(1/MAX(INDEX(($B$5:INDEX($B:$B,104)=B92)*($G$5:INDEX($G:$G,104)="Completed")*($E$5:INDEX($E:$E,104)&lt;E92)*($E$5:INDEX($E:$E,104)&lt;=Assumptions!$B$3)*$E$5:INDEX($E:$E,104),0))),""))</f>
        <v/>
      </c>
      <c r="J92" s="44">
        <f>IF(OR(E92="",I92=""),"",E92-I92)</f>
        <v/>
      </c>
      <c r="K92" s="35">
        <f>IF(B92="","",COUNTIFS($B$5:$B$104,B92,$G$5:$G$104,"Completed",$E$5:$E$104,"&gt;=1",$E$5:$E$104,"&lt;="&amp;Assumptions!$B$3))</f>
        <v/>
      </c>
      <c r="L92" s="36">
        <f>IF(B92="","",IF(K92=0,"No completion",IF(K92=1,"One-time","Repeat")))</f>
        <v/>
      </c>
      <c r="M92" s="35">
        <f>IF(OR(B92="",E92="",G92&lt;&gt;"Completed",E92&gt;Assumptions!$B$3),"",IF(COUNTIFS($B$5:$B$104,B92,$G$5:$G$104,"Completed",$E$5:$E$104,"&lt;"&amp;E92)=0,1,0))</f>
        <v/>
      </c>
      <c r="N92" s="37">
        <f>IF(OR(B92="",K92=0),"",IFERROR(DATE(YEAR(SUMIFS($E$5:$E$104,$B$5:$B$104,B92,$M$5:$M$104,1)/COUNTIFS($B$5:$B$104,B92,$M$5:$M$104,1)),MONTH(SUMIFS($E$5:$E$104,$B$5:$B$104,B92,$M$5:$M$104,1)/COUNTIFS($B$5:$B$104,B92,$M$5:$M$104,1)),1),""))</f>
        <v/>
      </c>
      <c r="O92" s="35">
        <f>IF(OR(B92="",E92="",G92&lt;&gt;"Completed",E92&gt;Assumptions!$B$3),"",1+COUNTIFS($B$5:$B$104,B92,$G$5:$G$104,"Completed",$E$5:$E$104,"&lt;"&amp;E92))</f>
        <v/>
      </c>
      <c r="P92" s="10">
        <f>IF(B92="","",IF(AND(G92="Completed",E92=""),"Review missing service date",IF(AND(G92="Completed",E92&gt;Assumptions!$B$3),"Review completion date",IF(AND(G92="Completed",J92&lt;&gt;"",Assumptions!$B$4&lt;&gt;"",J92&gt;Assumptions!$B$4),"Review long return gap",""))))</f>
        <v/>
      </c>
    </row>
    <row r="93">
      <c r="A93" s="24" t="n"/>
      <c r="B93" s="24" t="n"/>
      <c r="C93" s="24" t="n"/>
      <c r="D93" s="24" t="n"/>
      <c r="E93" s="25" t="n"/>
      <c r="F93" s="24" t="n"/>
      <c r="G93" s="26" t="n"/>
      <c r="H93" s="27" t="n"/>
      <c r="I93" s="28">
        <f>IF(OR(B93="",E93="",G93&lt;&gt;"Completed",E93&gt;Assumptions!$B$3),"",IFERROR(1/(1/MAX(INDEX(($B$5:INDEX($B:$B,104)=B93)*($G$5:INDEX($G:$G,104)="Completed")*($E$5:INDEX($E:$E,104)&lt;E93)*($E$5:INDEX($E:$E,104)&lt;=Assumptions!$B$3)*$E$5:INDEX($E:$E,104),0))),""))</f>
        <v/>
      </c>
      <c r="J93" s="43">
        <f>IF(OR(E93="",I93=""),"",E93-I93)</f>
        <v/>
      </c>
      <c r="K93" s="30">
        <f>IF(B93="","",COUNTIFS($B$5:$B$104,B93,$G$5:$G$104,"Completed",$E$5:$E$104,"&gt;=1",$E$5:$E$104,"&lt;="&amp;Assumptions!$B$3))</f>
        <v/>
      </c>
      <c r="L93" s="31">
        <f>IF(B93="","",IF(K93=0,"No completion",IF(K93=1,"One-time","Repeat")))</f>
        <v/>
      </c>
      <c r="M93" s="30">
        <f>IF(OR(B93="",E93="",G93&lt;&gt;"Completed",E93&gt;Assumptions!$B$3),"",IF(COUNTIFS($B$5:$B$104,B93,$G$5:$G$104,"Completed",$E$5:$E$104,"&lt;"&amp;E93)=0,1,0))</f>
        <v/>
      </c>
      <c r="N93" s="32">
        <f>IF(OR(B93="",K93=0),"",IFERROR(DATE(YEAR(SUMIFS($E$5:$E$104,$B$5:$B$104,B93,$M$5:$M$104,1)/COUNTIFS($B$5:$B$104,B93,$M$5:$M$104,1)),MONTH(SUMIFS($E$5:$E$104,$B$5:$B$104,B93,$M$5:$M$104,1)/COUNTIFS($B$5:$B$104,B93,$M$5:$M$104,1)),1),""))</f>
        <v/>
      </c>
      <c r="O93" s="30">
        <f>IF(OR(B93="",E93="",G93&lt;&gt;"Completed",E93&gt;Assumptions!$B$3),"",1+COUNTIFS($B$5:$B$104,B93,$G$5:$G$104,"Completed",$E$5:$E$104,"&lt;"&amp;E93))</f>
        <v/>
      </c>
      <c r="P93" s="7">
        <f>IF(B93="","",IF(AND(G93="Completed",E93=""),"Review missing service date",IF(AND(G93="Completed",E93&gt;Assumptions!$B$3),"Review completion date",IF(AND(G93="Completed",J93&lt;&gt;"",Assumptions!$B$4&lt;&gt;"",J93&gt;Assumptions!$B$4),"Review long return gap",""))))</f>
        <v/>
      </c>
    </row>
    <row r="94">
      <c r="A94" s="24" t="n"/>
      <c r="B94" s="24" t="n"/>
      <c r="C94" s="24" t="n"/>
      <c r="D94" s="24" t="n"/>
      <c r="E94" s="25" t="n"/>
      <c r="F94" s="24" t="n"/>
      <c r="G94" s="26" t="n"/>
      <c r="H94" s="27" t="n"/>
      <c r="I94" s="33">
        <f>IF(OR(B94="",E94="",G94&lt;&gt;"Completed",E94&gt;Assumptions!$B$3),"",IFERROR(1/(1/MAX(INDEX(($B$5:INDEX($B:$B,104)=B94)*($G$5:INDEX($G:$G,104)="Completed")*($E$5:INDEX($E:$E,104)&lt;E94)*($E$5:INDEX($E:$E,104)&lt;=Assumptions!$B$3)*$E$5:INDEX($E:$E,104),0))),""))</f>
        <v/>
      </c>
      <c r="J94" s="44">
        <f>IF(OR(E94="",I94=""),"",E94-I94)</f>
        <v/>
      </c>
      <c r="K94" s="35">
        <f>IF(B94="","",COUNTIFS($B$5:$B$104,B94,$G$5:$G$104,"Completed",$E$5:$E$104,"&gt;=1",$E$5:$E$104,"&lt;="&amp;Assumptions!$B$3))</f>
        <v/>
      </c>
      <c r="L94" s="36">
        <f>IF(B94="","",IF(K94=0,"No completion",IF(K94=1,"One-time","Repeat")))</f>
        <v/>
      </c>
      <c r="M94" s="35">
        <f>IF(OR(B94="",E94="",G94&lt;&gt;"Completed",E94&gt;Assumptions!$B$3),"",IF(COUNTIFS($B$5:$B$104,B94,$G$5:$G$104,"Completed",$E$5:$E$104,"&lt;"&amp;E94)=0,1,0))</f>
        <v/>
      </c>
      <c r="N94" s="37">
        <f>IF(OR(B94="",K94=0),"",IFERROR(DATE(YEAR(SUMIFS($E$5:$E$104,$B$5:$B$104,B94,$M$5:$M$104,1)/COUNTIFS($B$5:$B$104,B94,$M$5:$M$104,1)),MONTH(SUMIFS($E$5:$E$104,$B$5:$B$104,B94,$M$5:$M$104,1)/COUNTIFS($B$5:$B$104,B94,$M$5:$M$104,1)),1),""))</f>
        <v/>
      </c>
      <c r="O94" s="35">
        <f>IF(OR(B94="",E94="",G94&lt;&gt;"Completed",E94&gt;Assumptions!$B$3),"",1+COUNTIFS($B$5:$B$104,B94,$G$5:$G$104,"Completed",$E$5:$E$104,"&lt;"&amp;E94))</f>
        <v/>
      </c>
      <c r="P94" s="10">
        <f>IF(B94="","",IF(AND(G94="Completed",E94=""),"Review missing service date",IF(AND(G94="Completed",E94&gt;Assumptions!$B$3),"Review completion date",IF(AND(G94="Completed",J94&lt;&gt;"",Assumptions!$B$4&lt;&gt;"",J94&gt;Assumptions!$B$4),"Review long return gap",""))))</f>
        <v/>
      </c>
    </row>
    <row r="95">
      <c r="A95" s="24" t="n"/>
      <c r="B95" s="24" t="n"/>
      <c r="C95" s="24" t="n"/>
      <c r="D95" s="24" t="n"/>
      <c r="E95" s="25" t="n"/>
      <c r="F95" s="24" t="n"/>
      <c r="G95" s="26" t="n"/>
      <c r="H95" s="27" t="n"/>
      <c r="I95" s="28">
        <f>IF(OR(B95="",E95="",G95&lt;&gt;"Completed",E95&gt;Assumptions!$B$3),"",IFERROR(1/(1/MAX(INDEX(($B$5:INDEX($B:$B,104)=B95)*($G$5:INDEX($G:$G,104)="Completed")*($E$5:INDEX($E:$E,104)&lt;E95)*($E$5:INDEX($E:$E,104)&lt;=Assumptions!$B$3)*$E$5:INDEX($E:$E,104),0))),""))</f>
        <v/>
      </c>
      <c r="J95" s="43">
        <f>IF(OR(E95="",I95=""),"",E95-I95)</f>
        <v/>
      </c>
      <c r="K95" s="30">
        <f>IF(B95="","",COUNTIFS($B$5:$B$104,B95,$G$5:$G$104,"Completed",$E$5:$E$104,"&gt;=1",$E$5:$E$104,"&lt;="&amp;Assumptions!$B$3))</f>
        <v/>
      </c>
      <c r="L95" s="31">
        <f>IF(B95="","",IF(K95=0,"No completion",IF(K95=1,"One-time","Repeat")))</f>
        <v/>
      </c>
      <c r="M95" s="30">
        <f>IF(OR(B95="",E95="",G95&lt;&gt;"Completed",E95&gt;Assumptions!$B$3),"",IF(COUNTIFS($B$5:$B$104,B95,$G$5:$G$104,"Completed",$E$5:$E$104,"&lt;"&amp;E95)=0,1,0))</f>
        <v/>
      </c>
      <c r="N95" s="32">
        <f>IF(OR(B95="",K95=0),"",IFERROR(DATE(YEAR(SUMIFS($E$5:$E$104,$B$5:$B$104,B95,$M$5:$M$104,1)/COUNTIFS($B$5:$B$104,B95,$M$5:$M$104,1)),MONTH(SUMIFS($E$5:$E$104,$B$5:$B$104,B95,$M$5:$M$104,1)/COUNTIFS($B$5:$B$104,B95,$M$5:$M$104,1)),1),""))</f>
        <v/>
      </c>
      <c r="O95" s="30">
        <f>IF(OR(B95="",E95="",G95&lt;&gt;"Completed",E95&gt;Assumptions!$B$3),"",1+COUNTIFS($B$5:$B$104,B95,$G$5:$G$104,"Completed",$E$5:$E$104,"&lt;"&amp;E95))</f>
        <v/>
      </c>
      <c r="P95" s="7">
        <f>IF(B95="","",IF(AND(G95="Completed",E95=""),"Review missing service date",IF(AND(G95="Completed",E95&gt;Assumptions!$B$3),"Review completion date",IF(AND(G95="Completed",J95&lt;&gt;"",Assumptions!$B$4&lt;&gt;"",J95&gt;Assumptions!$B$4),"Review long return gap",""))))</f>
        <v/>
      </c>
    </row>
    <row r="96">
      <c r="A96" s="24" t="n"/>
      <c r="B96" s="24" t="n"/>
      <c r="C96" s="24" t="n"/>
      <c r="D96" s="24" t="n"/>
      <c r="E96" s="25" t="n"/>
      <c r="F96" s="24" t="n"/>
      <c r="G96" s="26" t="n"/>
      <c r="H96" s="27" t="n"/>
      <c r="I96" s="33">
        <f>IF(OR(B96="",E96="",G96&lt;&gt;"Completed",E96&gt;Assumptions!$B$3),"",IFERROR(1/(1/MAX(INDEX(($B$5:INDEX($B:$B,104)=B96)*($G$5:INDEX($G:$G,104)="Completed")*($E$5:INDEX($E:$E,104)&lt;E96)*($E$5:INDEX($E:$E,104)&lt;=Assumptions!$B$3)*$E$5:INDEX($E:$E,104),0))),""))</f>
        <v/>
      </c>
      <c r="J96" s="44">
        <f>IF(OR(E96="",I96=""),"",E96-I96)</f>
        <v/>
      </c>
      <c r="K96" s="35">
        <f>IF(B96="","",COUNTIFS($B$5:$B$104,B96,$G$5:$G$104,"Completed",$E$5:$E$104,"&gt;=1",$E$5:$E$104,"&lt;="&amp;Assumptions!$B$3))</f>
        <v/>
      </c>
      <c r="L96" s="36">
        <f>IF(B96="","",IF(K96=0,"No completion",IF(K96=1,"One-time","Repeat")))</f>
        <v/>
      </c>
      <c r="M96" s="35">
        <f>IF(OR(B96="",E96="",G96&lt;&gt;"Completed",E96&gt;Assumptions!$B$3),"",IF(COUNTIFS($B$5:$B$104,B96,$G$5:$G$104,"Completed",$E$5:$E$104,"&lt;"&amp;E96)=0,1,0))</f>
        <v/>
      </c>
      <c r="N96" s="37">
        <f>IF(OR(B96="",K96=0),"",IFERROR(DATE(YEAR(SUMIFS($E$5:$E$104,$B$5:$B$104,B96,$M$5:$M$104,1)/COUNTIFS($B$5:$B$104,B96,$M$5:$M$104,1)),MONTH(SUMIFS($E$5:$E$104,$B$5:$B$104,B96,$M$5:$M$104,1)/COUNTIFS($B$5:$B$104,B96,$M$5:$M$104,1)),1),""))</f>
        <v/>
      </c>
      <c r="O96" s="35">
        <f>IF(OR(B96="",E96="",G96&lt;&gt;"Completed",E96&gt;Assumptions!$B$3),"",1+COUNTIFS($B$5:$B$104,B96,$G$5:$G$104,"Completed",$E$5:$E$104,"&lt;"&amp;E96))</f>
        <v/>
      </c>
      <c r="P96" s="10">
        <f>IF(B96="","",IF(AND(G96="Completed",E96=""),"Review missing service date",IF(AND(G96="Completed",E96&gt;Assumptions!$B$3),"Review completion date",IF(AND(G96="Completed",J96&lt;&gt;"",Assumptions!$B$4&lt;&gt;"",J96&gt;Assumptions!$B$4),"Review long return gap",""))))</f>
        <v/>
      </c>
    </row>
    <row r="97">
      <c r="A97" s="24" t="n"/>
      <c r="B97" s="24" t="n"/>
      <c r="C97" s="24" t="n"/>
      <c r="D97" s="24" t="n"/>
      <c r="E97" s="25" t="n"/>
      <c r="F97" s="24" t="n"/>
      <c r="G97" s="26" t="n"/>
      <c r="H97" s="27" t="n"/>
      <c r="I97" s="28">
        <f>IF(OR(B97="",E97="",G97&lt;&gt;"Completed",E97&gt;Assumptions!$B$3),"",IFERROR(1/(1/MAX(INDEX(($B$5:INDEX($B:$B,104)=B97)*($G$5:INDEX($G:$G,104)="Completed")*($E$5:INDEX($E:$E,104)&lt;E97)*($E$5:INDEX($E:$E,104)&lt;=Assumptions!$B$3)*$E$5:INDEX($E:$E,104),0))),""))</f>
        <v/>
      </c>
      <c r="J97" s="43">
        <f>IF(OR(E97="",I97=""),"",E97-I97)</f>
        <v/>
      </c>
      <c r="K97" s="30">
        <f>IF(B97="","",COUNTIFS($B$5:$B$104,B97,$G$5:$G$104,"Completed",$E$5:$E$104,"&gt;=1",$E$5:$E$104,"&lt;="&amp;Assumptions!$B$3))</f>
        <v/>
      </c>
      <c r="L97" s="31">
        <f>IF(B97="","",IF(K97=0,"No completion",IF(K97=1,"One-time","Repeat")))</f>
        <v/>
      </c>
      <c r="M97" s="30">
        <f>IF(OR(B97="",E97="",G97&lt;&gt;"Completed",E97&gt;Assumptions!$B$3),"",IF(COUNTIFS($B$5:$B$104,B97,$G$5:$G$104,"Completed",$E$5:$E$104,"&lt;"&amp;E97)=0,1,0))</f>
        <v/>
      </c>
      <c r="N97" s="32">
        <f>IF(OR(B97="",K97=0),"",IFERROR(DATE(YEAR(SUMIFS($E$5:$E$104,$B$5:$B$104,B97,$M$5:$M$104,1)/COUNTIFS($B$5:$B$104,B97,$M$5:$M$104,1)),MONTH(SUMIFS($E$5:$E$104,$B$5:$B$104,B97,$M$5:$M$104,1)/COUNTIFS($B$5:$B$104,B97,$M$5:$M$104,1)),1),""))</f>
        <v/>
      </c>
      <c r="O97" s="30">
        <f>IF(OR(B97="",E97="",G97&lt;&gt;"Completed",E97&gt;Assumptions!$B$3),"",1+COUNTIFS($B$5:$B$104,B97,$G$5:$G$104,"Completed",$E$5:$E$104,"&lt;"&amp;E97))</f>
        <v/>
      </c>
      <c r="P97" s="7">
        <f>IF(B97="","",IF(AND(G97="Completed",E97=""),"Review missing service date",IF(AND(G97="Completed",E97&gt;Assumptions!$B$3),"Review completion date",IF(AND(G97="Completed",J97&lt;&gt;"",Assumptions!$B$4&lt;&gt;"",J97&gt;Assumptions!$B$4),"Review long return gap",""))))</f>
        <v/>
      </c>
    </row>
    <row r="98">
      <c r="A98" s="24" t="n"/>
      <c r="B98" s="24" t="n"/>
      <c r="C98" s="24" t="n"/>
      <c r="D98" s="24" t="n"/>
      <c r="E98" s="25" t="n"/>
      <c r="F98" s="24" t="n"/>
      <c r="G98" s="26" t="n"/>
      <c r="H98" s="27" t="n"/>
      <c r="I98" s="33">
        <f>IF(OR(B98="",E98="",G98&lt;&gt;"Completed",E98&gt;Assumptions!$B$3),"",IFERROR(1/(1/MAX(INDEX(($B$5:INDEX($B:$B,104)=B98)*($G$5:INDEX($G:$G,104)="Completed")*($E$5:INDEX($E:$E,104)&lt;E98)*($E$5:INDEX($E:$E,104)&lt;=Assumptions!$B$3)*$E$5:INDEX($E:$E,104),0))),""))</f>
        <v/>
      </c>
      <c r="J98" s="44">
        <f>IF(OR(E98="",I98=""),"",E98-I98)</f>
        <v/>
      </c>
      <c r="K98" s="35">
        <f>IF(B98="","",COUNTIFS($B$5:$B$104,B98,$G$5:$G$104,"Completed",$E$5:$E$104,"&gt;=1",$E$5:$E$104,"&lt;="&amp;Assumptions!$B$3))</f>
        <v/>
      </c>
      <c r="L98" s="36">
        <f>IF(B98="","",IF(K98=0,"No completion",IF(K98=1,"One-time","Repeat")))</f>
        <v/>
      </c>
      <c r="M98" s="35">
        <f>IF(OR(B98="",E98="",G98&lt;&gt;"Completed",E98&gt;Assumptions!$B$3),"",IF(COUNTIFS($B$5:$B$104,B98,$G$5:$G$104,"Completed",$E$5:$E$104,"&lt;"&amp;E98)=0,1,0))</f>
        <v/>
      </c>
      <c r="N98" s="37">
        <f>IF(OR(B98="",K98=0),"",IFERROR(DATE(YEAR(SUMIFS($E$5:$E$104,$B$5:$B$104,B98,$M$5:$M$104,1)/COUNTIFS($B$5:$B$104,B98,$M$5:$M$104,1)),MONTH(SUMIFS($E$5:$E$104,$B$5:$B$104,B98,$M$5:$M$104,1)/COUNTIFS($B$5:$B$104,B98,$M$5:$M$104,1)),1),""))</f>
        <v/>
      </c>
      <c r="O98" s="35">
        <f>IF(OR(B98="",E98="",G98&lt;&gt;"Completed",E98&gt;Assumptions!$B$3),"",1+COUNTIFS($B$5:$B$104,B98,$G$5:$G$104,"Completed",$E$5:$E$104,"&lt;"&amp;E98))</f>
        <v/>
      </c>
      <c r="P98" s="10">
        <f>IF(B98="","",IF(AND(G98="Completed",E98=""),"Review missing service date",IF(AND(G98="Completed",E98&gt;Assumptions!$B$3),"Review completion date",IF(AND(G98="Completed",J98&lt;&gt;"",Assumptions!$B$4&lt;&gt;"",J98&gt;Assumptions!$B$4),"Review long return gap",""))))</f>
        <v/>
      </c>
    </row>
    <row r="99">
      <c r="A99" s="24" t="n"/>
      <c r="B99" s="24" t="n"/>
      <c r="C99" s="24" t="n"/>
      <c r="D99" s="24" t="n"/>
      <c r="E99" s="25" t="n"/>
      <c r="F99" s="24" t="n"/>
      <c r="G99" s="26" t="n"/>
      <c r="H99" s="27" t="n"/>
      <c r="I99" s="28">
        <f>IF(OR(B99="",E99="",G99&lt;&gt;"Completed",E99&gt;Assumptions!$B$3),"",IFERROR(1/(1/MAX(INDEX(($B$5:INDEX($B:$B,104)=B99)*($G$5:INDEX($G:$G,104)="Completed")*($E$5:INDEX($E:$E,104)&lt;E99)*($E$5:INDEX($E:$E,104)&lt;=Assumptions!$B$3)*$E$5:INDEX($E:$E,104),0))),""))</f>
        <v/>
      </c>
      <c r="J99" s="43">
        <f>IF(OR(E99="",I99=""),"",E99-I99)</f>
        <v/>
      </c>
      <c r="K99" s="30">
        <f>IF(B99="","",COUNTIFS($B$5:$B$104,B99,$G$5:$G$104,"Completed",$E$5:$E$104,"&gt;=1",$E$5:$E$104,"&lt;="&amp;Assumptions!$B$3))</f>
        <v/>
      </c>
      <c r="L99" s="31">
        <f>IF(B99="","",IF(K99=0,"No completion",IF(K99=1,"One-time","Repeat")))</f>
        <v/>
      </c>
      <c r="M99" s="30">
        <f>IF(OR(B99="",E99="",G99&lt;&gt;"Completed",E99&gt;Assumptions!$B$3),"",IF(COUNTIFS($B$5:$B$104,B99,$G$5:$G$104,"Completed",$E$5:$E$104,"&lt;"&amp;E99)=0,1,0))</f>
        <v/>
      </c>
      <c r="N99" s="32">
        <f>IF(OR(B99="",K99=0),"",IFERROR(DATE(YEAR(SUMIFS($E$5:$E$104,$B$5:$B$104,B99,$M$5:$M$104,1)/COUNTIFS($B$5:$B$104,B99,$M$5:$M$104,1)),MONTH(SUMIFS($E$5:$E$104,$B$5:$B$104,B99,$M$5:$M$104,1)/COUNTIFS($B$5:$B$104,B99,$M$5:$M$104,1)),1),""))</f>
        <v/>
      </c>
      <c r="O99" s="30">
        <f>IF(OR(B99="",E99="",G99&lt;&gt;"Completed",E99&gt;Assumptions!$B$3),"",1+COUNTIFS($B$5:$B$104,B99,$G$5:$G$104,"Completed",$E$5:$E$104,"&lt;"&amp;E99))</f>
        <v/>
      </c>
      <c r="P99" s="7">
        <f>IF(B99="","",IF(AND(G99="Completed",E99=""),"Review missing service date",IF(AND(G99="Completed",E99&gt;Assumptions!$B$3),"Review completion date",IF(AND(G99="Completed",J99&lt;&gt;"",Assumptions!$B$4&lt;&gt;"",J99&gt;Assumptions!$B$4),"Review long return gap",""))))</f>
        <v/>
      </c>
    </row>
    <row r="100">
      <c r="A100" s="24" t="n"/>
      <c r="B100" s="24" t="n"/>
      <c r="C100" s="24" t="n"/>
      <c r="D100" s="24" t="n"/>
      <c r="E100" s="25" t="n"/>
      <c r="F100" s="24" t="n"/>
      <c r="G100" s="26" t="n"/>
      <c r="H100" s="27" t="n"/>
      <c r="I100" s="33">
        <f>IF(OR(B100="",E100="",G100&lt;&gt;"Completed",E100&gt;Assumptions!$B$3),"",IFERROR(1/(1/MAX(INDEX(($B$5:INDEX($B:$B,104)=B100)*($G$5:INDEX($G:$G,104)="Completed")*($E$5:INDEX($E:$E,104)&lt;E100)*($E$5:INDEX($E:$E,104)&lt;=Assumptions!$B$3)*$E$5:INDEX($E:$E,104),0))),""))</f>
        <v/>
      </c>
      <c r="J100" s="44">
        <f>IF(OR(E100="",I100=""),"",E100-I100)</f>
        <v/>
      </c>
      <c r="K100" s="35">
        <f>IF(B100="","",COUNTIFS($B$5:$B$104,B100,$G$5:$G$104,"Completed",$E$5:$E$104,"&gt;=1",$E$5:$E$104,"&lt;="&amp;Assumptions!$B$3))</f>
        <v/>
      </c>
      <c r="L100" s="36">
        <f>IF(B100="","",IF(K100=0,"No completion",IF(K100=1,"One-time","Repeat")))</f>
        <v/>
      </c>
      <c r="M100" s="35">
        <f>IF(OR(B100="",E100="",G100&lt;&gt;"Completed",E100&gt;Assumptions!$B$3),"",IF(COUNTIFS($B$5:$B$104,B100,$G$5:$G$104,"Completed",$E$5:$E$104,"&lt;"&amp;E100)=0,1,0))</f>
        <v/>
      </c>
      <c r="N100" s="37">
        <f>IF(OR(B100="",K100=0),"",IFERROR(DATE(YEAR(SUMIFS($E$5:$E$104,$B$5:$B$104,B100,$M$5:$M$104,1)/COUNTIFS($B$5:$B$104,B100,$M$5:$M$104,1)),MONTH(SUMIFS($E$5:$E$104,$B$5:$B$104,B100,$M$5:$M$104,1)/COUNTIFS($B$5:$B$104,B100,$M$5:$M$104,1)),1),""))</f>
        <v/>
      </c>
      <c r="O100" s="35">
        <f>IF(OR(B100="",E100="",G100&lt;&gt;"Completed",E100&gt;Assumptions!$B$3),"",1+COUNTIFS($B$5:$B$104,B100,$G$5:$G$104,"Completed",$E$5:$E$104,"&lt;"&amp;E100))</f>
        <v/>
      </c>
      <c r="P100" s="10">
        <f>IF(B100="","",IF(AND(G100="Completed",E100=""),"Review missing service date",IF(AND(G100="Completed",E100&gt;Assumptions!$B$3),"Review completion date",IF(AND(G100="Completed",J100&lt;&gt;"",Assumptions!$B$4&lt;&gt;"",J100&gt;Assumptions!$B$4),"Review long return gap",""))))</f>
        <v/>
      </c>
    </row>
    <row r="101">
      <c r="A101" s="24" t="n"/>
      <c r="B101" s="24" t="n"/>
      <c r="C101" s="24" t="n"/>
      <c r="D101" s="24" t="n"/>
      <c r="E101" s="25" t="n"/>
      <c r="F101" s="24" t="n"/>
      <c r="G101" s="26" t="n"/>
      <c r="H101" s="27" t="n"/>
      <c r="I101" s="28">
        <f>IF(OR(B101="",E101="",G101&lt;&gt;"Completed",E101&gt;Assumptions!$B$3),"",IFERROR(1/(1/MAX(INDEX(($B$5:INDEX($B:$B,104)=B101)*($G$5:INDEX($G:$G,104)="Completed")*($E$5:INDEX($E:$E,104)&lt;E101)*($E$5:INDEX($E:$E,104)&lt;=Assumptions!$B$3)*$E$5:INDEX($E:$E,104),0))),""))</f>
        <v/>
      </c>
      <c r="J101" s="43">
        <f>IF(OR(E101="",I101=""),"",E101-I101)</f>
        <v/>
      </c>
      <c r="K101" s="30">
        <f>IF(B101="","",COUNTIFS($B$5:$B$104,B101,$G$5:$G$104,"Completed",$E$5:$E$104,"&gt;=1",$E$5:$E$104,"&lt;="&amp;Assumptions!$B$3))</f>
        <v/>
      </c>
      <c r="L101" s="31">
        <f>IF(B101="","",IF(K101=0,"No completion",IF(K101=1,"One-time","Repeat")))</f>
        <v/>
      </c>
      <c r="M101" s="30">
        <f>IF(OR(B101="",E101="",G101&lt;&gt;"Completed",E101&gt;Assumptions!$B$3),"",IF(COUNTIFS($B$5:$B$104,B101,$G$5:$G$104,"Completed",$E$5:$E$104,"&lt;"&amp;E101)=0,1,0))</f>
        <v/>
      </c>
      <c r="N101" s="32">
        <f>IF(OR(B101="",K101=0),"",IFERROR(DATE(YEAR(SUMIFS($E$5:$E$104,$B$5:$B$104,B101,$M$5:$M$104,1)/COUNTIFS($B$5:$B$104,B101,$M$5:$M$104,1)),MONTH(SUMIFS($E$5:$E$104,$B$5:$B$104,B101,$M$5:$M$104,1)/COUNTIFS($B$5:$B$104,B101,$M$5:$M$104,1)),1),""))</f>
        <v/>
      </c>
      <c r="O101" s="30">
        <f>IF(OR(B101="",E101="",G101&lt;&gt;"Completed",E101&gt;Assumptions!$B$3),"",1+COUNTIFS($B$5:$B$104,B101,$G$5:$G$104,"Completed",$E$5:$E$104,"&lt;"&amp;E101))</f>
        <v/>
      </c>
      <c r="P101" s="7">
        <f>IF(B101="","",IF(AND(G101="Completed",E101=""),"Review missing service date",IF(AND(G101="Completed",E101&gt;Assumptions!$B$3),"Review completion date",IF(AND(G101="Completed",J101&lt;&gt;"",Assumptions!$B$4&lt;&gt;"",J101&gt;Assumptions!$B$4),"Review long return gap",""))))</f>
        <v/>
      </c>
    </row>
    <row r="102">
      <c r="A102" s="24" t="n"/>
      <c r="B102" s="24" t="n"/>
      <c r="C102" s="24" t="n"/>
      <c r="D102" s="24" t="n"/>
      <c r="E102" s="25" t="n"/>
      <c r="F102" s="24" t="n"/>
      <c r="G102" s="26" t="n"/>
      <c r="H102" s="27" t="n"/>
      <c r="I102" s="33">
        <f>IF(OR(B102="",E102="",G102&lt;&gt;"Completed",E102&gt;Assumptions!$B$3),"",IFERROR(1/(1/MAX(INDEX(($B$5:INDEX($B:$B,104)=B102)*($G$5:INDEX($G:$G,104)="Completed")*($E$5:INDEX($E:$E,104)&lt;E102)*($E$5:INDEX($E:$E,104)&lt;=Assumptions!$B$3)*$E$5:INDEX($E:$E,104),0))),""))</f>
        <v/>
      </c>
      <c r="J102" s="44">
        <f>IF(OR(E102="",I102=""),"",E102-I102)</f>
        <v/>
      </c>
      <c r="K102" s="35">
        <f>IF(B102="","",COUNTIFS($B$5:$B$104,B102,$G$5:$G$104,"Completed",$E$5:$E$104,"&gt;=1",$E$5:$E$104,"&lt;="&amp;Assumptions!$B$3))</f>
        <v/>
      </c>
      <c r="L102" s="36">
        <f>IF(B102="","",IF(K102=0,"No completion",IF(K102=1,"One-time","Repeat")))</f>
        <v/>
      </c>
      <c r="M102" s="35">
        <f>IF(OR(B102="",E102="",G102&lt;&gt;"Completed",E102&gt;Assumptions!$B$3),"",IF(COUNTIFS($B$5:$B$104,B102,$G$5:$G$104,"Completed",$E$5:$E$104,"&lt;"&amp;E102)=0,1,0))</f>
        <v/>
      </c>
      <c r="N102" s="37">
        <f>IF(OR(B102="",K102=0),"",IFERROR(DATE(YEAR(SUMIFS($E$5:$E$104,$B$5:$B$104,B102,$M$5:$M$104,1)/COUNTIFS($B$5:$B$104,B102,$M$5:$M$104,1)),MONTH(SUMIFS($E$5:$E$104,$B$5:$B$104,B102,$M$5:$M$104,1)/COUNTIFS($B$5:$B$104,B102,$M$5:$M$104,1)),1),""))</f>
        <v/>
      </c>
      <c r="O102" s="35">
        <f>IF(OR(B102="",E102="",G102&lt;&gt;"Completed",E102&gt;Assumptions!$B$3),"",1+COUNTIFS($B$5:$B$104,B102,$G$5:$G$104,"Completed",$E$5:$E$104,"&lt;"&amp;E102))</f>
        <v/>
      </c>
      <c r="P102" s="10">
        <f>IF(B102="","",IF(AND(G102="Completed",E102=""),"Review missing service date",IF(AND(G102="Completed",E102&gt;Assumptions!$B$3),"Review completion date",IF(AND(G102="Completed",J102&lt;&gt;"",Assumptions!$B$4&lt;&gt;"",J102&gt;Assumptions!$B$4),"Review long return gap",""))))</f>
        <v/>
      </c>
    </row>
    <row r="103">
      <c r="A103" s="24" t="n"/>
      <c r="B103" s="24" t="n"/>
      <c r="C103" s="24" t="n"/>
      <c r="D103" s="24" t="n"/>
      <c r="E103" s="25" t="n"/>
      <c r="F103" s="24" t="n"/>
      <c r="G103" s="26" t="n"/>
      <c r="H103" s="27" t="n"/>
      <c r="I103" s="28">
        <f>IF(OR(B103="",E103="",G103&lt;&gt;"Completed",E103&gt;Assumptions!$B$3),"",IFERROR(1/(1/MAX(INDEX(($B$5:INDEX($B:$B,104)=B103)*($G$5:INDEX($G:$G,104)="Completed")*($E$5:INDEX($E:$E,104)&lt;E103)*($E$5:INDEX($E:$E,104)&lt;=Assumptions!$B$3)*$E$5:INDEX($E:$E,104),0))),""))</f>
        <v/>
      </c>
      <c r="J103" s="43">
        <f>IF(OR(E103="",I103=""),"",E103-I103)</f>
        <v/>
      </c>
      <c r="K103" s="30">
        <f>IF(B103="","",COUNTIFS($B$5:$B$104,B103,$G$5:$G$104,"Completed",$E$5:$E$104,"&gt;=1",$E$5:$E$104,"&lt;="&amp;Assumptions!$B$3))</f>
        <v/>
      </c>
      <c r="L103" s="31">
        <f>IF(B103="","",IF(K103=0,"No completion",IF(K103=1,"One-time","Repeat")))</f>
        <v/>
      </c>
      <c r="M103" s="30">
        <f>IF(OR(B103="",E103="",G103&lt;&gt;"Completed",E103&gt;Assumptions!$B$3),"",IF(COUNTIFS($B$5:$B$104,B103,$G$5:$G$104,"Completed",$E$5:$E$104,"&lt;"&amp;E103)=0,1,0))</f>
        <v/>
      </c>
      <c r="N103" s="32">
        <f>IF(OR(B103="",K103=0),"",IFERROR(DATE(YEAR(SUMIFS($E$5:$E$104,$B$5:$B$104,B103,$M$5:$M$104,1)/COUNTIFS($B$5:$B$104,B103,$M$5:$M$104,1)),MONTH(SUMIFS($E$5:$E$104,$B$5:$B$104,B103,$M$5:$M$104,1)/COUNTIFS($B$5:$B$104,B103,$M$5:$M$104,1)),1),""))</f>
        <v/>
      </c>
      <c r="O103" s="30">
        <f>IF(OR(B103="",E103="",G103&lt;&gt;"Completed",E103&gt;Assumptions!$B$3),"",1+COUNTIFS($B$5:$B$104,B103,$G$5:$G$104,"Completed",$E$5:$E$104,"&lt;"&amp;E103))</f>
        <v/>
      </c>
      <c r="P103" s="7">
        <f>IF(B103="","",IF(AND(G103="Completed",E103=""),"Review missing service date",IF(AND(G103="Completed",E103&gt;Assumptions!$B$3),"Review completion date",IF(AND(G103="Completed",J103&lt;&gt;"",Assumptions!$B$4&lt;&gt;"",J103&gt;Assumptions!$B$4),"Review long return gap",""))))</f>
        <v/>
      </c>
    </row>
    <row r="104">
      <c r="A104" s="24" t="n"/>
      <c r="B104" s="24" t="n"/>
      <c r="C104" s="24" t="n"/>
      <c r="D104" s="24" t="n"/>
      <c r="E104" s="25" t="n"/>
      <c r="F104" s="24" t="n"/>
      <c r="G104" s="26" t="n"/>
      <c r="H104" s="27" t="n"/>
      <c r="I104" s="33">
        <f>IF(OR(B104="",E104="",G104&lt;&gt;"Completed",E104&gt;Assumptions!$B$3),"",IFERROR(1/(1/MAX(INDEX(($B$5:INDEX($B:$B,104)=B104)*($G$5:INDEX($G:$G,104)="Completed")*($E$5:INDEX($E:$E,104)&lt;E104)*($E$5:INDEX($E:$E,104)&lt;=Assumptions!$B$3)*$E$5:INDEX($E:$E,104),0))),""))</f>
        <v/>
      </c>
      <c r="J104" s="44">
        <f>IF(OR(E104="",I104=""),"",E104-I104)</f>
        <v/>
      </c>
      <c r="K104" s="35">
        <f>IF(B104="","",COUNTIFS($B$5:$B$104,B104,$G$5:$G$104,"Completed",$E$5:$E$104,"&gt;=1",$E$5:$E$104,"&lt;="&amp;Assumptions!$B$3))</f>
        <v/>
      </c>
      <c r="L104" s="36">
        <f>IF(B104="","",IF(K104=0,"No completion",IF(K104=1,"One-time","Repeat")))</f>
        <v/>
      </c>
      <c r="M104" s="35">
        <f>IF(OR(B104="",E104="",G104&lt;&gt;"Completed",E104&gt;Assumptions!$B$3),"",IF(COUNTIFS($B$5:$B$104,B104,$G$5:$G$104,"Completed",$E$5:$E$104,"&lt;"&amp;E104)=0,1,0))</f>
        <v/>
      </c>
      <c r="N104" s="37">
        <f>IF(OR(B104="",K104=0),"",IFERROR(DATE(YEAR(SUMIFS($E$5:$E$104,$B$5:$B$104,B104,$M$5:$M$104,1)/COUNTIFS($B$5:$B$104,B104,$M$5:$M$104,1)),MONTH(SUMIFS($E$5:$E$104,$B$5:$B$104,B104,$M$5:$M$104,1)/COUNTIFS($B$5:$B$104,B104,$M$5:$M$104,1)),1),""))</f>
        <v/>
      </c>
      <c r="O104" s="35">
        <f>IF(OR(B104="",E104="",G104&lt;&gt;"Completed",E104&gt;Assumptions!$B$3),"",1+COUNTIFS($B$5:$B$104,B104,$G$5:$G$104,"Completed",$E$5:$E$104,"&lt;"&amp;E104))</f>
        <v/>
      </c>
      <c r="P104" s="10">
        <f>IF(B104="","",IF(AND(G104="Completed",E104=""),"Review missing service date",IF(AND(G104="Completed",E104&gt;Assumptions!$B$3),"Review completion date",IF(AND(G104="Completed",J104&lt;&gt;"",Assumptions!$B$4&lt;&gt;"",J104&gt;Assumptions!$B$4),"Review long return gap",""))))</f>
        <v/>
      </c>
    </row>
  </sheetData>
  <autoFilter ref="A4:P104"/>
  <mergeCells count="1">
    <mergeCell ref="A1:P1"/>
  </mergeCells>
  <conditionalFormatting sqref="L5:L104">
    <cfRule type="expression" priority="1" dxfId="1">
      <formula>$L5="Repeat"</formula>
    </cfRule>
  </conditionalFormatting>
  <conditionalFormatting sqref="G5:G104">
    <cfRule type="expression" priority="2" dxfId="2">
      <formula>OR($G5="Canceled",$G5="No-show")</formula>
    </cfRule>
  </conditionalFormatting>
  <conditionalFormatting sqref="P5:P104">
    <cfRule type="expression" priority="3" dxfId="0">
      <formula>$P5&lt;&gt;""</formula>
    </cfRule>
  </conditionalFormatting>
  <dataValidations count="4">
    <dataValidation sqref="F5:F104" showDropDown="0" showInputMessage="0" showErrorMessage="0" allowBlank="0" errorTitle="Check service type" error="Choose a service type from the editable Assumptions list." promptTitle="Service type" prompt="Select the grooming service." type="list">
      <formula1>=INDIRECT("'Assumptions'!$D$3:$D$7")</formula1>
    </dataValidation>
    <dataValidation sqref="G5:G104" showDropDown="0" showInputMessage="0" showErrorMessage="0" allowBlank="0" errorTitle="Check status" error="Choose a status from the editable Assumptions list." promptTitle="Service status" prompt="Only Completed services feed retention results." type="list">
      <formula1>=INDIRECT("'Assumptions'!$E$3:$E$6")</formula1>
    </dataValidation>
    <dataValidation sqref="E5:E104" showDropDown="0" showInputMessage="0" showErrorMessage="0" allowBlank="0" errorTitle="Check service date" error="Enter a date within the editable entry-date limits." promptTitle="Service date" prompt="Use MM/DD/YYYY." type="date" operator="between">
      <formula1>=INDIRECT("'Assumptions'!$B$7")</formula1>
      <formula2>=INDIRECT("'Assumptions'!$B$8")</formula2>
    </dataValidation>
    <dataValidation sqref="H5:H104" showDropDown="0" showInputMessage="0" showErrorMessage="0" allowBlank="0" errorTitle="Check amount" error="Enter an amount within the editable limits." promptTitle="Service amount" prompt="Enter the service amount in US dollars." type="decimal" operator="between">
      <formula1>=INDIRECT("'Assumptions'!$B$5")</formula1>
      <formula2>=INDIRECT("'Assumptions'!$B$6")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/>
  </sheetPr>
  <dimension ref="A1:E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54" customWidth="1" min="3" max="3"/>
    <col width="24" customWidth="1" min="4" max="4"/>
    <col width="21" customWidth="1" min="5" max="5"/>
  </cols>
  <sheetData>
    <row r="1" ht="26" customHeight="1">
      <c r="A1" s="1" t="inlineStr">
        <is>
          <t>Assumptions and Editable Lists</t>
        </is>
      </c>
      <c r="B1" s="41" t="n"/>
      <c r="C1" s="41" t="n"/>
      <c r="D1" s="41" t="n"/>
      <c r="E1" s="42" t="n"/>
    </row>
    <row r="2" ht="28" customHeight="1">
      <c r="A2" s="4" t="inlineStr">
        <is>
          <t>Setting</t>
        </is>
      </c>
      <c r="B2" s="4" t="inlineStr">
        <is>
          <t>Value</t>
        </is>
      </c>
      <c r="C2" s="4" t="inlineStr">
        <is>
          <t>Use</t>
        </is>
      </c>
      <c r="D2" s="4" t="inlineStr">
        <is>
          <t>Service Type Choices</t>
        </is>
      </c>
      <c r="E2" s="4" t="inlineStr">
        <is>
          <t>Status Choices</t>
        </is>
      </c>
    </row>
    <row r="3" ht="28" customHeight="1">
      <c r="A3" s="5" t="inlineStr">
        <is>
          <t>Analysis through</t>
        </is>
      </c>
      <c r="B3" s="38" t="n">
        <v>46274</v>
      </c>
      <c r="C3" s="7" t="inlineStr">
        <is>
          <t>Only completed services on or before this date feed the dashboard.</t>
        </is>
      </c>
      <c r="D3" s="24" t="inlineStr">
        <is>
          <t>Full Groom</t>
        </is>
      </c>
      <c r="E3" s="24" t="inlineStr">
        <is>
          <t>Booked</t>
        </is>
      </c>
    </row>
    <row r="4" ht="28" customHeight="1">
      <c r="A4" s="8" t="inlineStr">
        <is>
          <t>Review gap after (days)</t>
        </is>
      </c>
      <c r="B4" s="45" t="n">
        <v>60</v>
      </c>
      <c r="C4" s="10" t="inlineStr">
        <is>
          <t>A longer return interval prompts a human review.</t>
        </is>
      </c>
      <c r="D4" s="24" t="inlineStr">
        <is>
          <t>Bath &amp; Brush</t>
        </is>
      </c>
      <c r="E4" s="24" t="inlineStr">
        <is>
          <t>Completed</t>
        </is>
      </c>
    </row>
    <row r="5" ht="28" customHeight="1">
      <c r="A5" s="5" t="inlineStr">
        <is>
          <t>Minimum service amount</t>
        </is>
      </c>
      <c r="B5" s="27" t="n">
        <v>0</v>
      </c>
      <c r="C5" s="7" t="inlineStr">
        <is>
          <t>Lower entry-validation limit; edit for this workbook.</t>
        </is>
      </c>
      <c r="D5" s="24" t="inlineStr">
        <is>
          <t>Nail Trim</t>
        </is>
      </c>
      <c r="E5" s="24" t="inlineStr">
        <is>
          <t>Canceled</t>
        </is>
      </c>
    </row>
    <row r="6" ht="28" customHeight="1">
      <c r="A6" s="8" t="inlineStr">
        <is>
          <t>Maximum service amount</t>
        </is>
      </c>
      <c r="B6" s="27" t="n">
        <v>5000</v>
      </c>
      <c r="C6" s="10" t="inlineStr">
        <is>
          <t>Upper entry-validation limit; edit for this workbook.</t>
        </is>
      </c>
      <c r="D6" s="24" t="inlineStr">
        <is>
          <t>Deshedding</t>
        </is>
      </c>
      <c r="E6" s="24" t="inlineStr">
        <is>
          <t>No-show</t>
        </is>
      </c>
    </row>
    <row r="7" ht="28" customHeight="1">
      <c r="A7" s="5" t="inlineStr">
        <is>
          <t>Earliest entry date</t>
        </is>
      </c>
      <c r="B7" s="38" t="n">
        <v>44927</v>
      </c>
      <c r="C7" s="7" t="inlineStr">
        <is>
          <t>Earliest date accepted in the Services input range.</t>
        </is>
      </c>
      <c r="D7" s="24" t="inlineStr">
        <is>
          <t>Puppy Intro</t>
        </is>
      </c>
    </row>
    <row r="8" ht="28" customHeight="1">
      <c r="A8" s="8" t="inlineStr">
        <is>
          <t>Latest entry date</t>
        </is>
      </c>
      <c r="B8" s="38" t="n">
        <v>46639</v>
      </c>
      <c r="C8" s="10" t="inlineStr">
        <is>
          <t>Latest date accepted, allowing future booked appointments.</t>
        </is>
      </c>
    </row>
    <row r="9"/>
    <row r="10" ht="30" customHeight="1">
      <c r="A10" s="40" t="inlineStr">
        <is>
          <t>Yellow cells are editable assumptions or stable dropdown choices. Values are administrative workbook inputs.</t>
        </is>
      </c>
    </row>
  </sheetData>
  <autoFilter ref="A2:C8"/>
  <mergeCells count="1">
    <mergeCell ref="A1:E1"/>
  </mergeCells>
  <conditionalFormatting sqref="B5:B6">
    <cfRule type="expression" priority="1" dxfId="0">
      <formula>$B$5&gt;$B$6</formula>
    </cfRule>
  </conditionalFormatting>
  <conditionalFormatting sqref="B7:B8">
    <cfRule type="expression" priority="2" dxfId="0">
      <formula>$B$7&gt;$B$8</formula>
    </cfRule>
  </conditionalFormatting>
  <dataValidations count="3">
    <dataValidation sqref="B4" showDropDown="0" showInputMessage="0" showErrorMessage="0" allowBlank="0" errorTitle="Check review interval" error="Enter a whole number from 1 through 3650." type="whole" operator="between">
      <formula1>1</formula1>
      <formula2>3650</formula2>
    </dataValidation>
    <dataValidation sqref="B5" showDropDown="0" showInputMessage="0" showErrorMessage="0" allowBlank="0" errorTitle="Check minimum amount" error="Enter zero or a value not greater than the maximum." type="decimal" operator="between">
      <formula1>0</formula1>
      <formula2>$B$6</formula2>
    </dataValidation>
    <dataValidation sqref="B6" showDropDown="0" showInputMessage="0" showErrorMessage="0" allowBlank="0" errorTitle="Check maximum amount" error="Enter a value at least equal to the minimum." type="decimal" operator="between">
      <formula1>$B$5</formula1>
      <formula2>100000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fictional dog grooming workbook</dc:creator>
  <dc:title xmlns:dc="http://purl.org/dc/elements/1.1/">Pet Client Retention Dashboard</dc:title>
  <dc:subject xmlns:dc="http://purl.org/dc/elements/1.1/">Repeat-booking cohorts and time between completed dog grooming services</dc:subject>
  <dcterms:created xmlns:dcterms="http://purl.org/dc/terms/" xmlns:xsi="http://www.w3.org/2001/XMLSchema-instance" xsi:type="dcterms:W3CDTF">2026-09-09T13:20:48Z</dcterms:created>
  <dcterms:modified xmlns:dcterms="http://purl.org/dc/terms/" xmlns:xsi="http://www.w3.org/2001/XMLSchema-instance" xsi:type="dcterms:W3CDTF">2026-09-09T13:20:49+00:00Z</dcterms:modified>
</cp:coreProperties>
</file>