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Quo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'Quotes'!$A$5:$Y$105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42B2B"/>
      <sz val="10"/>
    </font>
    <font>
      <name val="Calibri"/>
      <color rgb="00142B2B"/>
      <sz val="10"/>
    </font>
    <font>
      <name val="Calibri"/>
      <b val="1"/>
      <color rgb="00FFFFFF"/>
      <sz val="11"/>
    </font>
    <font>
      <name val="Calibri"/>
      <i val="1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164" fontId="3" fillId="0" borderId="0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2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left" vertical="top" wrapText="1"/>
    </xf>
    <xf numFmtId="2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2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right" vertical="center"/>
    </xf>
    <xf numFmtId="2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Value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'Summary'!F5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'Summary'!$D$6:$D$10</f>
            </numRef>
          </cat>
          <val>
            <numRef>
              <f>'Summary'!$F$6:$F$10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Value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J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16" customWidth="1" min="4" max="4"/>
    <col width="14" customWidth="1" min="5" max="5"/>
    <col width="19" customWidth="1" min="6" max="6"/>
    <col width="3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Pet Grooming Service Quote Calculator | Fictional Sample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/>
    <row r="3">
      <c r="A3" s="2" t="inlineStr">
        <is>
          <t>As of</t>
        </is>
      </c>
      <c r="B3" s="3">
        <f>TODAY()</f>
        <v/>
      </c>
    </row>
    <row r="4"/>
    <row r="5">
      <c r="A5" s="4" t="inlineStr">
        <is>
          <t>Quote Indicator</t>
        </is>
      </c>
      <c r="B5" s="4" t="inlineStr">
        <is>
          <t>Value</t>
        </is>
      </c>
      <c r="D5" s="4" t="inlineStr">
        <is>
          <t>Status</t>
        </is>
      </c>
      <c r="E5" s="4" t="inlineStr">
        <is>
          <t>Quote Count</t>
        </is>
      </c>
      <c r="F5" s="4" t="inlineStr">
        <is>
          <t>Estimated Value</t>
        </is>
      </c>
    </row>
    <row r="6">
      <c r="A6" s="5" t="inlineStr">
        <is>
          <t>Quotes Entered</t>
        </is>
      </c>
      <c r="B6" s="6">
        <f>COUNTIF(Quotes!$A$6:$A$105,"&lt;&gt;")</f>
        <v/>
      </c>
      <c r="D6" s="5" t="inlineStr">
        <is>
          <t>Draft</t>
        </is>
      </c>
      <c r="E6" s="6">
        <f>COUNTIF(Quotes!$N$6:$N$105,$D6)</f>
        <v/>
      </c>
      <c r="F6" s="7">
        <f>IF(COUNTIF(Quotes!$N$6:$N$105,$D6)=0,"",SUMIF(Quotes!$N$6:$N$105,$D6,Quotes!$W$6:$W$105))</f>
        <v/>
      </c>
    </row>
    <row r="7">
      <c r="A7" s="8" t="inlineStr">
        <is>
          <t>Completed Estimates</t>
        </is>
      </c>
      <c r="B7" s="9">
        <f>COUNT(Quotes!$W$6:$W$105)</f>
        <v/>
      </c>
      <c r="D7" s="8" t="inlineStr">
        <is>
          <t>Sent</t>
        </is>
      </c>
      <c r="E7" s="9">
        <f>COUNTIF(Quotes!$N$6:$N$105,$D7)</f>
        <v/>
      </c>
      <c r="F7" s="10">
        <f>IF(COUNTIF(Quotes!$N$6:$N$105,$D7)=0,"",SUMIF(Quotes!$N$6:$N$105,$D7,Quotes!$W$6:$W$105))</f>
        <v/>
      </c>
    </row>
    <row r="8">
      <c r="A8" s="5" t="inlineStr">
        <is>
          <t>Total Estimated Value</t>
        </is>
      </c>
      <c r="B8" s="7">
        <f>IF(COUNT(Quotes!$W$6:$W$105)=0,"",SUM(Quotes!$W$6:$W$105))</f>
        <v/>
      </c>
      <c r="D8" s="5" t="inlineStr">
        <is>
          <t>Accepted</t>
        </is>
      </c>
      <c r="E8" s="6">
        <f>COUNTIF(Quotes!$N$6:$N$105,$D8)</f>
        <v/>
      </c>
      <c r="F8" s="7">
        <f>IF(COUNTIF(Quotes!$N$6:$N$105,$D8)=0,"",SUMIF(Quotes!$N$6:$N$105,$D8,Quotes!$W$6:$W$105))</f>
        <v/>
      </c>
    </row>
    <row r="9">
      <c r="A9" s="8" t="inlineStr">
        <is>
          <t>Average Estimate</t>
        </is>
      </c>
      <c r="B9" s="10">
        <f>IFERROR(AVERAGE(Quotes!$W$6:$W$105),"")</f>
        <v/>
      </c>
      <c r="D9" s="8" t="inlineStr">
        <is>
          <t>Declined</t>
        </is>
      </c>
      <c r="E9" s="9">
        <f>COUNTIF(Quotes!$N$6:$N$105,$D9)</f>
        <v/>
      </c>
      <c r="F9" s="10">
        <f>IF(COUNTIF(Quotes!$N$6:$N$105,$D9)=0,"",SUMIF(Quotes!$N$6:$N$105,$D9,Quotes!$W$6:$W$105))</f>
        <v/>
      </c>
    </row>
    <row r="10">
      <c r="A10" s="5" t="inlineStr">
        <is>
          <t>Total Estimated Hours</t>
        </is>
      </c>
      <c r="B10" s="11">
        <f>IF(COUNT(Quotes!$I$6:$I$105)=0,"",SUM(Quotes!$I$6:$I$105))</f>
        <v/>
      </c>
      <c r="D10" s="5" t="inlineStr">
        <is>
          <t>Expired</t>
        </is>
      </c>
      <c r="E10" s="6">
        <f>COUNTIF(Quotes!$N$6:$N$105,$D10)</f>
        <v/>
      </c>
      <c r="F10" s="7">
        <f>IF(COUNTIF(Quotes!$N$6:$N$105,$D10)=0,"",SUMIF(Quotes!$N$6:$N$105,$D10,Quotes!$W$6:$W$105))</f>
        <v/>
      </c>
    </row>
    <row r="11">
      <c r="A11" s="8" t="inlineStr">
        <is>
          <t>Quotes Needing a Check</t>
        </is>
      </c>
      <c r="B11" s="9">
        <f>COUNTIF(Quotes!$Y$6:$Y$105,"Check*")+COUNTIF(Quotes!$Y$6:$Y$105,"Enter*")+COUNTIF(Quotes!$Y$6:$Y$105,"Select*")</f>
        <v/>
      </c>
    </row>
    <row r="12">
      <c r="A12" s="5" t="inlineStr">
        <is>
          <t>Ready for Review</t>
        </is>
      </c>
      <c r="B12" s="6">
        <f>COUNTIF(Quotes!$Y$6:$Y$105,"Ready for review")</f>
        <v/>
      </c>
    </row>
    <row r="13">
      <c r="A13" s="8" t="inlineStr">
        <is>
          <t>Expiring in the Next 7 Days</t>
        </is>
      </c>
      <c r="B13" s="9">
        <f>COUNTIFS(Quotes!$X$6:$X$105,"&gt;="&amp;TODAY(),Quotes!$X$6:$X$105,"&lt;="&amp;TODAY()+7,Quotes!$N$6:$N$105,"&lt;&gt;Accepted",Quotes!$N$6:$N$105,"&lt;&gt;Declined",Quotes!$N$6:$N$105,"&lt;&gt;Expired")</f>
        <v/>
      </c>
    </row>
  </sheetData>
  <mergeCells count="1">
    <mergeCell ref="A1:J1"/>
  </mergeCells>
  <conditionalFormatting sqref="B11">
    <cfRule type="expression" priority="1" dxfId="0">
      <formula>$B$11&gt;0</formula>
    </cfRule>
  </conditionalFormatting>
  <conditionalFormatting sqref="B12">
    <cfRule type="expression" priority="2" dxfId="1">
      <formula>$B$12&gt;0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Y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22" customWidth="1" min="3" max="3"/>
    <col width="24" customWidth="1" min="4" max="4"/>
    <col width="27" customWidth="1" min="5" max="5"/>
    <col width="22" customWidth="1" min="6" max="6"/>
    <col width="22" customWidth="1" min="7" max="7"/>
    <col width="10" customWidth="1" min="8" max="8"/>
    <col width="15" customWidth="1" min="9" max="9"/>
    <col width="24" customWidth="1" min="10" max="10"/>
    <col width="28" customWidth="1" min="11" max="11"/>
    <col width="18" customWidth="1" min="12" max="12"/>
    <col width="16" customWidth="1" min="13" max="13"/>
    <col width="14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6" customWidth="1" min="20" max="20"/>
    <col width="16" customWidth="1" min="21" max="21"/>
    <col width="18" customWidth="1" min="22" max="22"/>
    <col width="17" customWidth="1" min="23" max="23"/>
    <col width="13" customWidth="1" min="24" max="24"/>
    <col width="27" customWidth="1" min="25" max="25"/>
  </cols>
  <sheetData>
    <row r="1" ht="28" customHeight="1">
      <c r="A1" s="1" t="inlineStr">
        <is>
          <t>Pet Grooming Service Quotes | Fictional Sample Transactions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1" t="n"/>
    </row>
    <row r="2"/>
    <row r="3">
      <c r="A3" s="12" t="inlineStr">
        <is>
          <t>Yellow cells are editable. Alerts prompt a human review and do not approve a quote.</t>
        </is>
      </c>
    </row>
    <row r="4"/>
    <row r="5" ht="38" customHeight="1">
      <c r="A5" s="13" t="inlineStr">
        <is>
          <t>Quote ID</t>
        </is>
      </c>
      <c r="B5" s="13" t="inlineStr">
        <is>
          <t>Quote Date</t>
        </is>
      </c>
      <c r="C5" s="13" t="inlineStr">
        <is>
          <t>Client Alias</t>
        </is>
      </c>
      <c r="D5" s="13" t="inlineStr">
        <is>
          <t>Pet or Group</t>
        </is>
      </c>
      <c r="E5" s="13" t="inlineStr">
        <is>
          <t>Service</t>
        </is>
      </c>
      <c r="F5" s="13" t="inlineStr">
        <is>
          <t>Add-On 1</t>
        </is>
      </c>
      <c r="G5" s="13" t="inlineStr">
        <is>
          <t>Add-On 2</t>
        </is>
      </c>
      <c r="H5" s="13" t="inlineStr">
        <is>
          <t>Quantity</t>
        </is>
      </c>
      <c r="I5" s="13" t="inlineStr">
        <is>
          <t>Estimated Hours</t>
        </is>
      </c>
      <c r="J5" s="13" t="inlineStr">
        <is>
          <t>Assigned Groomer</t>
        </is>
      </c>
      <c r="K5" s="13" t="inlineStr">
        <is>
          <t>Surcharge Reason</t>
        </is>
      </c>
      <c r="L5" s="13" t="inlineStr">
        <is>
          <t>Surcharge Approved?</t>
        </is>
      </c>
      <c r="M5" s="13" t="inlineStr">
        <is>
          <t>Surcharge Amount</t>
        </is>
      </c>
      <c r="N5" s="13" t="inlineStr">
        <is>
          <t>Status</t>
        </is>
      </c>
      <c r="O5" s="13" t="inlineStr">
        <is>
          <t>Base Unit Price</t>
        </is>
      </c>
      <c r="P5" s="13" t="inlineStr">
        <is>
          <t>Included Hours</t>
        </is>
      </c>
      <c r="Q5" s="13" t="inlineStr">
        <is>
          <t>Add-On 1 Price</t>
        </is>
      </c>
      <c r="R5" s="13" t="inlineStr">
        <is>
          <t>Add-On 2 Price</t>
        </is>
      </c>
      <c r="S5" s="13" t="inlineStr">
        <is>
          <t>Base Amount</t>
        </is>
      </c>
      <c r="T5" s="13" t="inlineStr">
        <is>
          <t>Add-On Amount</t>
        </is>
      </c>
      <c r="U5" s="13" t="inlineStr">
        <is>
          <t>Time Adjustment</t>
        </is>
      </c>
      <c r="V5" s="13" t="inlineStr">
        <is>
          <t>Approved Surcharge</t>
        </is>
      </c>
      <c r="W5" s="13" t="inlineStr">
        <is>
          <t>Estimated Total</t>
        </is>
      </c>
      <c r="X5" s="13" t="inlineStr">
        <is>
          <t>Expires On</t>
        </is>
      </c>
      <c r="Y5" s="13" t="inlineStr">
        <is>
          <t>Review Alert</t>
        </is>
      </c>
    </row>
    <row r="6">
      <c r="A6" s="14" t="inlineStr">
        <is>
          <t>SAMPLE-2026-001</t>
        </is>
      </c>
      <c r="B6" s="15" t="n">
        <v>46275</v>
      </c>
      <c r="C6" s="14" t="inlineStr">
        <is>
          <t>Fictional Client A</t>
        </is>
      </c>
      <c r="D6" s="14" t="inlineStr">
        <is>
          <t>Fictional Pet Maple</t>
        </is>
      </c>
      <c r="E6" s="14" t="inlineStr">
        <is>
          <t>Bath &amp; Brush - Small</t>
        </is>
      </c>
      <c r="F6" s="14" t="inlineStr">
        <is>
          <t>Nail Grind</t>
        </is>
      </c>
      <c r="G6" s="14" t="inlineStr">
        <is>
          <t>None</t>
        </is>
      </c>
      <c r="H6" s="16" t="n">
        <v>1</v>
      </c>
      <c r="I6" s="17" t="n">
        <v>1.25</v>
      </c>
      <c r="J6" s="14" t="inlineStr">
        <is>
          <t>Fictional Groomer A</t>
        </is>
      </c>
      <c r="K6" s="14" t="inlineStr"/>
      <c r="L6" s="18" t="inlineStr">
        <is>
          <t>No</t>
        </is>
      </c>
      <c r="M6" s="19" t="n"/>
      <c r="N6" s="18" t="inlineStr">
        <is>
          <t>Draft</t>
        </is>
      </c>
      <c r="O6" s="7">
        <f>IF($A6="","",IFERROR(VLOOKUP($E6,Assumptions!$A$6:$D$17,2,FALSE),""))</f>
        <v/>
      </c>
      <c r="P6" s="20">
        <f>IF($A6="","",IFERROR(VLOOKUP($E6,Assumptions!$A$6:$D$17,3,FALSE),""))</f>
        <v/>
      </c>
      <c r="Q6" s="7">
        <f>IF($A6="","",IF(OR($F6="",$F6="None"),0,IFERROR(VLOOKUP($F6,Assumptions!$F$6:$G$17,2,FALSE),"")))</f>
        <v/>
      </c>
      <c r="R6" s="7">
        <f>IF($A6="","",IF(OR($G6="",$G6="None"),0,IFERROR(VLOOKUP($G6,Assumptions!$F$6:$G$17,2,FALSE),"")))</f>
        <v/>
      </c>
      <c r="S6" s="7">
        <f>IF($A6="","",IF(OR($H6="",NOT(ISNUMBER($O6))),"",IFERROR($H6*$O6,"")))</f>
        <v/>
      </c>
      <c r="T6" s="7">
        <f>IF($A6="","",IF(OR($H6="",NOT(ISNUMBER($Q6)),NOT(ISNUMBER($R6))),"",IFERROR($H6*($Q6+$R6),"")))</f>
        <v/>
      </c>
      <c r="U6" s="7">
        <f>IF($A6="","",IF(OR($I6="",$H6="",NOT(ISNUMBER($P6))),"",IFERROR(MAX(0,$I6-($P6*$H6))*Assumptions!$J$6,"")))</f>
        <v/>
      </c>
      <c r="V6" s="7">
        <f>IF($A6="","",IF($L6="Yes",IF($M6="",0,$M6),0))</f>
        <v/>
      </c>
      <c r="W6" s="7">
        <f>IF($A6="","",IF(COUNT($S6:$V6)&lt;4,"",SUM($S6:$V6)))</f>
        <v/>
      </c>
      <c r="X6" s="21">
        <f>IF($A6="","",IF($B6="","",IFERROR($B6+Assumptions!$J$7,"")))</f>
        <v/>
      </c>
      <c r="Y6" s="22">
        <f>IF($A6="","",IF($B6="","Enter quote date",IF($C6="","Enter client alias",IF($D6="","Enter pet or group",IF($E6="","Select service",IF($H6="","Enter quantity",IF($I6="","Enter hours",IF($N6="","Select status",IF($H6&gt;Assumptions!$J$11,"Check quantity",IF($I6&gt;Assumptions!$J$9,"Check estimated hours",IF($O6="","Check service setup",IF(AND($F6&lt;&gt;"",$F6&lt;&gt;"None",$Q6=""),"Check add-on 1 setup",IF(AND($G6&lt;&gt;"",$G6&lt;&gt;"None",$R6=""),"Check add-on 2 setup",IF(AND($M6&lt;&gt;"",NOT(ISNUMBER($M6))),"Check surcharge amount",IF(AND(ISNUMBER($M6),$M6&gt;0,$K6=""),"Enter surcharge reason",IF(AND(ISNUMBER($M6),$M6&gt;0,$L6&lt;&gt;"Yes"),"Check surcharge approval",IF(AND(ISNUMBER($M6),$M6&gt;Assumptions!$J$8),"Check surcharge amount",IF($W6="","Check required inputs",IF(AND($X6&lt;TODAY(),$N6&lt;&gt;"Accepted",$N6&lt;&gt;"Declined",$N6&lt;&gt;"Expired"),"Check expiration","Ready for review")))))))))))))))))))</f>
        <v/>
      </c>
    </row>
    <row r="7">
      <c r="A7" s="14" t="inlineStr">
        <is>
          <t>SAMPLE-2026-002</t>
        </is>
      </c>
      <c r="B7" s="15" t="n">
        <v>46267</v>
      </c>
      <c r="C7" s="14" t="inlineStr">
        <is>
          <t>Fictional Client B</t>
        </is>
      </c>
      <c r="D7" s="14" t="inlineStr">
        <is>
          <t>Fictional Pet Orbit</t>
        </is>
      </c>
      <c r="E7" s="14" t="inlineStr">
        <is>
          <t>Full Groom - Medium</t>
        </is>
      </c>
      <c r="F7" s="14" t="inlineStr">
        <is>
          <t>Teeth Brushing</t>
        </is>
      </c>
      <c r="G7" s="14" t="inlineStr">
        <is>
          <t>Coat Conditioning</t>
        </is>
      </c>
      <c r="H7" s="16" t="n">
        <v>1</v>
      </c>
      <c r="I7" s="17" t="n">
        <v>2.5</v>
      </c>
      <c r="J7" s="14" t="inlineStr">
        <is>
          <t>Fictional Groomer B</t>
        </is>
      </c>
      <c r="K7" s="14" t="inlineStr"/>
      <c r="L7" s="18" t="inlineStr">
        <is>
          <t>No</t>
        </is>
      </c>
      <c r="M7" s="19" t="n"/>
      <c r="N7" s="18" t="inlineStr">
        <is>
          <t>Sent</t>
        </is>
      </c>
      <c r="O7" s="10">
        <f>IF($A7="","",IFERROR(VLOOKUP($E7,Assumptions!$A$6:$D$17,2,FALSE),""))</f>
        <v/>
      </c>
      <c r="P7" s="23">
        <f>IF($A7="","",IFERROR(VLOOKUP($E7,Assumptions!$A$6:$D$17,3,FALSE),""))</f>
        <v/>
      </c>
      <c r="Q7" s="10">
        <f>IF($A7="","",IF(OR($F7="",$F7="None"),0,IFERROR(VLOOKUP($F7,Assumptions!$F$6:$G$17,2,FALSE),"")))</f>
        <v/>
      </c>
      <c r="R7" s="10">
        <f>IF($A7="","",IF(OR($G7="",$G7="None"),0,IFERROR(VLOOKUP($G7,Assumptions!$F$6:$G$17,2,FALSE),"")))</f>
        <v/>
      </c>
      <c r="S7" s="10">
        <f>IF($A7="","",IF(OR($H7="",NOT(ISNUMBER($O7))),"",IFERROR($H7*$O7,"")))</f>
        <v/>
      </c>
      <c r="T7" s="10">
        <f>IF($A7="","",IF(OR($H7="",NOT(ISNUMBER($Q7)),NOT(ISNUMBER($R7))),"",IFERROR($H7*($Q7+$R7),"")))</f>
        <v/>
      </c>
      <c r="U7" s="10">
        <f>IF($A7="","",IF(OR($I7="",$H7="",NOT(ISNUMBER($P7))),"",IFERROR(MAX(0,$I7-($P7*$H7))*Assumptions!$J$6,"")))</f>
        <v/>
      </c>
      <c r="V7" s="10">
        <f>IF($A7="","",IF($L7="Yes",IF($M7="",0,$M7),0))</f>
        <v/>
      </c>
      <c r="W7" s="10">
        <f>IF($A7="","",IF(COUNT($S7:$V7)&lt;4,"",SUM($S7:$V7)))</f>
        <v/>
      </c>
      <c r="X7" s="24">
        <f>IF($A7="","",IF($B7="","",IFERROR($B7+Assumptions!$J$7,"")))</f>
        <v/>
      </c>
      <c r="Y7" s="25">
        <f>IF($A7="","",IF($B7="","Enter quote date",IF($C7="","Enter client alias",IF($D7="","Enter pet or group",IF($E7="","Select service",IF($H7="","Enter quantity",IF($I7="","Enter hours",IF($N7="","Select status",IF($H7&gt;Assumptions!$J$11,"Check quantity",IF($I7&gt;Assumptions!$J$9,"Check estimated hours",IF($O7="","Check service setup",IF(AND($F7&lt;&gt;"",$F7&lt;&gt;"None",$Q7=""),"Check add-on 1 setup",IF(AND($G7&lt;&gt;"",$G7&lt;&gt;"None",$R7=""),"Check add-on 2 setup",IF(AND($M7&lt;&gt;"",NOT(ISNUMBER($M7))),"Check surcharge amount",IF(AND(ISNUMBER($M7),$M7&gt;0,$K7=""),"Enter surcharge reason",IF(AND(ISNUMBER($M7),$M7&gt;0,$L7&lt;&gt;"Yes"),"Check surcharge approval",IF(AND(ISNUMBER($M7),$M7&gt;Assumptions!$J$8),"Check surcharge amount",IF($W7="","Check required inputs",IF(AND($X7&lt;TODAY(),$N7&lt;&gt;"Accepted",$N7&lt;&gt;"Declined",$N7&lt;&gt;"Expired"),"Check expiration","Ready for review")))))))))))))))))))</f>
        <v/>
      </c>
    </row>
    <row r="8">
      <c r="A8" s="14" t="inlineStr">
        <is>
          <t>SAMPLE-2026-003</t>
        </is>
      </c>
      <c r="B8" s="15" t="n">
        <v>46273</v>
      </c>
      <c r="C8" s="14" t="inlineStr">
        <is>
          <t>Fictional Client C</t>
        </is>
      </c>
      <c r="D8" s="14" t="inlineStr">
        <is>
          <t>Fictional Pet Pixel</t>
        </is>
      </c>
      <c r="E8" s="14" t="inlineStr">
        <is>
          <t>De-shed Package</t>
        </is>
      </c>
      <c r="F8" s="14" t="inlineStr">
        <is>
          <t>Nail Grind</t>
        </is>
      </c>
      <c r="G8" s="14" t="inlineStr">
        <is>
          <t>Paw Balm</t>
        </is>
      </c>
      <c r="H8" s="16" t="n">
        <v>1</v>
      </c>
      <c r="I8" s="17" t="n">
        <v>2.75</v>
      </c>
      <c r="J8" s="14" t="inlineStr">
        <is>
          <t>Fictional Groomer C</t>
        </is>
      </c>
      <c r="K8" s="14" t="inlineStr">
        <is>
          <t>Additional handling time</t>
        </is>
      </c>
      <c r="L8" s="18" t="inlineStr">
        <is>
          <t>Yes</t>
        </is>
      </c>
      <c r="M8" s="19" t="n">
        <v>25</v>
      </c>
      <c r="N8" s="18" t="inlineStr">
        <is>
          <t>Accepted</t>
        </is>
      </c>
      <c r="O8" s="7">
        <f>IF($A8="","",IFERROR(VLOOKUP($E8,Assumptions!$A$6:$D$17,2,FALSE),""))</f>
        <v/>
      </c>
      <c r="P8" s="20">
        <f>IF($A8="","",IFERROR(VLOOKUP($E8,Assumptions!$A$6:$D$17,3,FALSE),""))</f>
        <v/>
      </c>
      <c r="Q8" s="7">
        <f>IF($A8="","",IF(OR($F8="",$F8="None"),0,IFERROR(VLOOKUP($F8,Assumptions!$F$6:$G$17,2,FALSE),"")))</f>
        <v/>
      </c>
      <c r="R8" s="7">
        <f>IF($A8="","",IF(OR($G8="",$G8="None"),0,IFERROR(VLOOKUP($G8,Assumptions!$F$6:$G$17,2,FALSE),"")))</f>
        <v/>
      </c>
      <c r="S8" s="7">
        <f>IF($A8="","",IF(OR($H8="",NOT(ISNUMBER($O8))),"",IFERROR($H8*$O8,"")))</f>
        <v/>
      </c>
      <c r="T8" s="7">
        <f>IF($A8="","",IF(OR($H8="",NOT(ISNUMBER($Q8)),NOT(ISNUMBER($R8))),"",IFERROR($H8*($Q8+$R8),"")))</f>
        <v/>
      </c>
      <c r="U8" s="7">
        <f>IF($A8="","",IF(OR($I8="",$H8="",NOT(ISNUMBER($P8))),"",IFERROR(MAX(0,$I8-($P8*$H8))*Assumptions!$J$6,"")))</f>
        <v/>
      </c>
      <c r="V8" s="7">
        <f>IF($A8="","",IF($L8="Yes",IF($M8="",0,$M8),0))</f>
        <v/>
      </c>
      <c r="W8" s="7">
        <f>IF($A8="","",IF(COUNT($S8:$V8)&lt;4,"",SUM($S8:$V8)))</f>
        <v/>
      </c>
      <c r="X8" s="21">
        <f>IF($A8="","",IF($B8="","",IFERROR($B8+Assumptions!$J$7,"")))</f>
        <v/>
      </c>
      <c r="Y8" s="22">
        <f>IF($A8="","",IF($B8="","Enter quote date",IF($C8="","Enter client alias",IF($D8="","Enter pet or group",IF($E8="","Select service",IF($H8="","Enter quantity",IF($I8="","Enter hours",IF($N8="","Select status",IF($H8&gt;Assumptions!$J$11,"Check quantity",IF($I8&gt;Assumptions!$J$9,"Check estimated hours",IF($O8="","Check service setup",IF(AND($F8&lt;&gt;"",$F8&lt;&gt;"None",$Q8=""),"Check add-on 1 setup",IF(AND($G8&lt;&gt;"",$G8&lt;&gt;"None",$R8=""),"Check add-on 2 setup",IF(AND($M8&lt;&gt;"",NOT(ISNUMBER($M8))),"Check surcharge amount",IF(AND(ISNUMBER($M8),$M8&gt;0,$K8=""),"Enter surcharge reason",IF(AND(ISNUMBER($M8),$M8&gt;0,$L8&lt;&gt;"Yes"),"Check surcharge approval",IF(AND(ISNUMBER($M8),$M8&gt;Assumptions!$J$8),"Check surcharge amount",IF($W8="","Check required inputs",IF(AND($X8&lt;TODAY(),$N8&lt;&gt;"Accepted",$N8&lt;&gt;"Declined",$N8&lt;&gt;"Expired"),"Check expiration","Ready for review")))))))))))))))))))</f>
        <v/>
      </c>
    </row>
    <row r="9">
      <c r="A9" s="14" t="inlineStr">
        <is>
          <t>SAMPLE-2026-004</t>
        </is>
      </c>
      <c r="B9" s="15" t="n">
        <v>46272</v>
      </c>
      <c r="C9" s="14" t="inlineStr">
        <is>
          <t>Fictional Client D</t>
        </is>
      </c>
      <c r="D9" s="14" t="inlineStr">
        <is>
          <t>Fictional Pet Comet</t>
        </is>
      </c>
      <c r="E9" s="14" t="inlineStr">
        <is>
          <t>Bath &amp; Brush - Medium</t>
        </is>
      </c>
      <c r="F9" s="14" t="inlineStr">
        <is>
          <t>Specialty Shampoo</t>
        </is>
      </c>
      <c r="G9" s="14" t="inlineStr">
        <is>
          <t>None</t>
        </is>
      </c>
      <c r="H9" s="16" t="n">
        <v>1</v>
      </c>
      <c r="I9" s="17" t="n">
        <v>1.5</v>
      </c>
      <c r="J9" s="14" t="inlineStr">
        <is>
          <t>Fictional Groomer A</t>
        </is>
      </c>
      <c r="K9" s="14" t="inlineStr">
        <is>
          <t>After-hours request</t>
        </is>
      </c>
      <c r="L9" s="18" t="inlineStr">
        <is>
          <t>No</t>
        </is>
      </c>
      <c r="M9" s="19" t="n">
        <v>35</v>
      </c>
      <c r="N9" s="18" t="inlineStr">
        <is>
          <t>Draft</t>
        </is>
      </c>
      <c r="O9" s="10">
        <f>IF($A9="","",IFERROR(VLOOKUP($E9,Assumptions!$A$6:$D$17,2,FALSE),""))</f>
        <v/>
      </c>
      <c r="P9" s="23">
        <f>IF($A9="","",IFERROR(VLOOKUP($E9,Assumptions!$A$6:$D$17,3,FALSE),""))</f>
        <v/>
      </c>
      <c r="Q9" s="10">
        <f>IF($A9="","",IF(OR($F9="",$F9="None"),0,IFERROR(VLOOKUP($F9,Assumptions!$F$6:$G$17,2,FALSE),"")))</f>
        <v/>
      </c>
      <c r="R9" s="10">
        <f>IF($A9="","",IF(OR($G9="",$G9="None"),0,IFERROR(VLOOKUP($G9,Assumptions!$F$6:$G$17,2,FALSE),"")))</f>
        <v/>
      </c>
      <c r="S9" s="10">
        <f>IF($A9="","",IF(OR($H9="",NOT(ISNUMBER($O9))),"",IFERROR($H9*$O9,"")))</f>
        <v/>
      </c>
      <c r="T9" s="10">
        <f>IF($A9="","",IF(OR($H9="",NOT(ISNUMBER($Q9)),NOT(ISNUMBER($R9))),"",IFERROR($H9*($Q9+$R9),"")))</f>
        <v/>
      </c>
      <c r="U9" s="10">
        <f>IF($A9="","",IF(OR($I9="",$H9="",NOT(ISNUMBER($P9))),"",IFERROR(MAX(0,$I9-($P9*$H9))*Assumptions!$J$6,"")))</f>
        <v/>
      </c>
      <c r="V9" s="10">
        <f>IF($A9="","",IF($L9="Yes",IF($M9="",0,$M9),0))</f>
        <v/>
      </c>
      <c r="W9" s="10">
        <f>IF($A9="","",IF(COUNT($S9:$V9)&lt;4,"",SUM($S9:$V9)))</f>
        <v/>
      </c>
      <c r="X9" s="24">
        <f>IF($A9="","",IF($B9="","",IFERROR($B9+Assumptions!$J$7,"")))</f>
        <v/>
      </c>
      <c r="Y9" s="25">
        <f>IF($A9="","",IF($B9="","Enter quote date",IF($C9="","Enter client alias",IF($D9="","Enter pet or group",IF($E9="","Select service",IF($H9="","Enter quantity",IF($I9="","Enter hours",IF($N9="","Select status",IF($H9&gt;Assumptions!$J$11,"Check quantity",IF($I9&gt;Assumptions!$J$9,"Check estimated hours",IF($O9="","Check service setup",IF(AND($F9&lt;&gt;"",$F9&lt;&gt;"None",$Q9=""),"Check add-on 1 setup",IF(AND($G9&lt;&gt;"",$G9&lt;&gt;"None",$R9=""),"Check add-on 2 setup",IF(AND($M9&lt;&gt;"",NOT(ISNUMBER($M9))),"Check surcharge amount",IF(AND(ISNUMBER($M9),$M9&gt;0,$K9=""),"Enter surcharge reason",IF(AND(ISNUMBER($M9),$M9&gt;0,$L9&lt;&gt;"Yes"),"Check surcharge approval",IF(AND(ISNUMBER($M9),$M9&gt;Assumptions!$J$8),"Check surcharge amount",IF($W9="","Check required inputs",IF(AND($X9&lt;TODAY(),$N9&lt;&gt;"Accepted",$N9&lt;&gt;"Declined",$N9&lt;&gt;"Expired"),"Check expiration","Ready for review")))))))))))))))))))</f>
        <v/>
      </c>
    </row>
    <row r="10">
      <c r="A10" s="14" t="inlineStr">
        <is>
          <t>SAMPLE-2026-005</t>
        </is>
      </c>
      <c r="B10" s="15" t="n">
        <v>46255</v>
      </c>
      <c r="C10" s="14" t="inlineStr">
        <is>
          <t>Fictional Client E</t>
        </is>
      </c>
      <c r="D10" s="14" t="inlineStr">
        <is>
          <t>Fictional Pet Tempo</t>
        </is>
      </c>
      <c r="E10" s="14" t="inlineStr">
        <is>
          <t>Full Groom - Large</t>
        </is>
      </c>
      <c r="F10" s="14" t="inlineStr">
        <is>
          <t>De-shed Add-On</t>
        </is>
      </c>
      <c r="G10" s="14" t="inlineStr">
        <is>
          <t>Nail Grind</t>
        </is>
      </c>
      <c r="H10" s="16" t="n">
        <v>1</v>
      </c>
      <c r="I10" s="17" t="n">
        <v>3.5</v>
      </c>
      <c r="J10" s="14" t="inlineStr">
        <is>
          <t>Fictional Groomer D</t>
        </is>
      </c>
      <c r="K10" s="14" t="inlineStr">
        <is>
          <t>Additional coat preparation</t>
        </is>
      </c>
      <c r="L10" s="18" t="inlineStr">
        <is>
          <t>Yes</t>
        </is>
      </c>
      <c r="M10" s="19" t="n">
        <v>75</v>
      </c>
      <c r="N10" s="18" t="inlineStr">
        <is>
          <t>Expired</t>
        </is>
      </c>
      <c r="O10" s="7">
        <f>IF($A10="","",IFERROR(VLOOKUP($E10,Assumptions!$A$6:$D$17,2,FALSE),""))</f>
        <v/>
      </c>
      <c r="P10" s="20">
        <f>IF($A10="","",IFERROR(VLOOKUP($E10,Assumptions!$A$6:$D$17,3,FALSE),""))</f>
        <v/>
      </c>
      <c r="Q10" s="7">
        <f>IF($A10="","",IF(OR($F10="",$F10="None"),0,IFERROR(VLOOKUP($F10,Assumptions!$F$6:$G$17,2,FALSE),"")))</f>
        <v/>
      </c>
      <c r="R10" s="7">
        <f>IF($A10="","",IF(OR($G10="",$G10="None"),0,IFERROR(VLOOKUP($G10,Assumptions!$F$6:$G$17,2,FALSE),"")))</f>
        <v/>
      </c>
      <c r="S10" s="7">
        <f>IF($A10="","",IF(OR($H10="",NOT(ISNUMBER($O10))),"",IFERROR($H10*$O10,"")))</f>
        <v/>
      </c>
      <c r="T10" s="7">
        <f>IF($A10="","",IF(OR($H10="",NOT(ISNUMBER($Q10)),NOT(ISNUMBER($R10))),"",IFERROR($H10*($Q10+$R10),"")))</f>
        <v/>
      </c>
      <c r="U10" s="7">
        <f>IF($A10="","",IF(OR($I10="",$H10="",NOT(ISNUMBER($P10))),"",IFERROR(MAX(0,$I10-($P10*$H10))*Assumptions!$J$6,"")))</f>
        <v/>
      </c>
      <c r="V10" s="7">
        <f>IF($A10="","",IF($L10="Yes",IF($M10="",0,$M10),0))</f>
        <v/>
      </c>
      <c r="W10" s="7">
        <f>IF($A10="","",IF(COUNT($S10:$V10)&lt;4,"",SUM($S10:$V10)))</f>
        <v/>
      </c>
      <c r="X10" s="21">
        <f>IF($A10="","",IF($B10="","",IFERROR($B10+Assumptions!$J$7,"")))</f>
        <v/>
      </c>
      <c r="Y10" s="22">
        <f>IF($A10="","",IF($B10="","Enter quote date",IF($C10="","Enter client alias",IF($D10="","Enter pet or group",IF($E10="","Select service",IF($H10="","Enter quantity",IF($I10="","Enter hours",IF($N10="","Select status",IF($H10&gt;Assumptions!$J$11,"Check quantity",IF($I10&gt;Assumptions!$J$9,"Check estimated hours",IF($O10="","Check service setup",IF(AND($F10&lt;&gt;"",$F10&lt;&gt;"None",$Q10=""),"Check add-on 1 setup",IF(AND($G10&lt;&gt;"",$G10&lt;&gt;"None",$R10=""),"Check add-on 2 setup",IF(AND($M10&lt;&gt;"",NOT(ISNUMBER($M10))),"Check surcharge amount",IF(AND(ISNUMBER($M10),$M10&gt;0,$K10=""),"Enter surcharge reason",IF(AND(ISNUMBER($M10),$M10&gt;0,$L10&lt;&gt;"Yes"),"Check surcharge approval",IF(AND(ISNUMBER($M10),$M10&gt;Assumptions!$J$8),"Check surcharge amount",IF($W10="","Check required inputs",IF(AND($X10&lt;TODAY(),$N10&lt;&gt;"Accepted",$N10&lt;&gt;"Declined",$N10&lt;&gt;"Expired"),"Check expiration","Ready for review")))))))))))))))))))</f>
        <v/>
      </c>
    </row>
    <row r="11">
      <c r="A11" s="14" t="inlineStr">
        <is>
          <t>SAMPLE-2026-006</t>
        </is>
      </c>
      <c r="B11" s="15" t="n">
        <v>46271</v>
      </c>
      <c r="C11" s="14" t="inlineStr">
        <is>
          <t>Fictional Client F</t>
        </is>
      </c>
      <c r="D11" s="14" t="inlineStr">
        <is>
          <t>Fictional Pet Nova</t>
        </is>
      </c>
      <c r="E11" s="14" t="inlineStr">
        <is>
          <t>Full Groom - Small</t>
        </is>
      </c>
      <c r="F11" s="14" t="inlineStr">
        <is>
          <t>Express Appointment</t>
        </is>
      </c>
      <c r="G11" s="14" t="inlineStr">
        <is>
          <t>Teeth Brushing</t>
        </is>
      </c>
      <c r="H11" s="16" t="n">
        <v>1</v>
      </c>
      <c r="I11" s="17" t="n">
        <v>2</v>
      </c>
      <c r="J11" s="14" t="inlineStr">
        <is>
          <t>Fictional Groomer B</t>
        </is>
      </c>
      <c r="K11" s="14" t="inlineStr">
        <is>
          <t>Extended appointment request</t>
        </is>
      </c>
      <c r="L11" s="18" t="inlineStr">
        <is>
          <t>Yes</t>
        </is>
      </c>
      <c r="M11" s="19" t="n">
        <v>85</v>
      </c>
      <c r="N11" s="18" t="inlineStr">
        <is>
          <t>Sent</t>
        </is>
      </c>
      <c r="O11" s="10">
        <f>IF($A11="","",IFERROR(VLOOKUP($E11,Assumptions!$A$6:$D$17,2,FALSE),""))</f>
        <v/>
      </c>
      <c r="P11" s="23">
        <f>IF($A11="","",IFERROR(VLOOKUP($E11,Assumptions!$A$6:$D$17,3,FALSE),""))</f>
        <v/>
      </c>
      <c r="Q11" s="10">
        <f>IF($A11="","",IF(OR($F11="",$F11="None"),0,IFERROR(VLOOKUP($F11,Assumptions!$F$6:$G$17,2,FALSE),"")))</f>
        <v/>
      </c>
      <c r="R11" s="10">
        <f>IF($A11="","",IF(OR($G11="",$G11="None"),0,IFERROR(VLOOKUP($G11,Assumptions!$F$6:$G$17,2,FALSE),"")))</f>
        <v/>
      </c>
      <c r="S11" s="10">
        <f>IF($A11="","",IF(OR($H11="",NOT(ISNUMBER($O11))),"",IFERROR($H11*$O11,"")))</f>
        <v/>
      </c>
      <c r="T11" s="10">
        <f>IF($A11="","",IF(OR($H11="",NOT(ISNUMBER($Q11)),NOT(ISNUMBER($R11))),"",IFERROR($H11*($Q11+$R11),"")))</f>
        <v/>
      </c>
      <c r="U11" s="10">
        <f>IF($A11="","",IF(OR($I11="",$H11="",NOT(ISNUMBER($P11))),"",IFERROR(MAX(0,$I11-($P11*$H11))*Assumptions!$J$6,"")))</f>
        <v/>
      </c>
      <c r="V11" s="10">
        <f>IF($A11="","",IF($L11="Yes",IF($M11="",0,$M11),0))</f>
        <v/>
      </c>
      <c r="W11" s="10">
        <f>IF($A11="","",IF(COUNT($S11:$V11)&lt;4,"",SUM($S11:$V11)))</f>
        <v/>
      </c>
      <c r="X11" s="24">
        <f>IF($A11="","",IF($B11="","",IFERROR($B11+Assumptions!$J$7,"")))</f>
        <v/>
      </c>
      <c r="Y11" s="25">
        <f>IF($A11="","",IF($B11="","Enter quote date",IF($C11="","Enter client alias",IF($D11="","Enter pet or group",IF($E11="","Select service",IF($H11="","Enter quantity",IF($I11="","Enter hours",IF($N11="","Select status",IF($H11&gt;Assumptions!$J$11,"Check quantity",IF($I11&gt;Assumptions!$J$9,"Check estimated hours",IF($O11="","Check service setup",IF(AND($F11&lt;&gt;"",$F11&lt;&gt;"None",$Q11=""),"Check add-on 1 setup",IF(AND($G11&lt;&gt;"",$G11&lt;&gt;"None",$R11=""),"Check add-on 2 setup",IF(AND($M11&lt;&gt;"",NOT(ISNUMBER($M11))),"Check surcharge amount",IF(AND(ISNUMBER($M11),$M11&gt;0,$K11=""),"Enter surcharge reason",IF(AND(ISNUMBER($M11),$M11&gt;0,$L11&lt;&gt;"Yes"),"Check surcharge approval",IF(AND(ISNUMBER($M11),$M11&gt;Assumptions!$J$8),"Check surcharge amount",IF($W11="","Check required inputs",IF(AND($X11&lt;TODAY(),$N11&lt;&gt;"Accepted",$N11&lt;&gt;"Declined",$N11&lt;&gt;"Expired"),"Check expiration","Ready for review")))))))))))))))))))</f>
        <v/>
      </c>
    </row>
    <row r="12">
      <c r="A12" s="14" t="inlineStr">
        <is>
          <t>SAMPLE-2026-007</t>
        </is>
      </c>
      <c r="B12" s="15" t="n">
        <v>46274</v>
      </c>
      <c r="C12" s="14" t="inlineStr">
        <is>
          <t>Fictional Client G</t>
        </is>
      </c>
      <c r="D12" s="14" t="inlineStr">
        <is>
          <t>Fictional Pet Group Sprout</t>
        </is>
      </c>
      <c r="E12" s="14" t="inlineStr">
        <is>
          <t>Puppy Intro Groom</t>
        </is>
      </c>
      <c r="F12" s="14" t="inlineStr">
        <is>
          <t>None</t>
        </is>
      </c>
      <c r="G12" s="14" t="inlineStr">
        <is>
          <t>None</t>
        </is>
      </c>
      <c r="H12" s="16" t="n">
        <v>5</v>
      </c>
      <c r="I12" s="17" t="n">
        <v>5</v>
      </c>
      <c r="J12" s="14" t="inlineStr">
        <is>
          <t>Fictional Groomer C</t>
        </is>
      </c>
      <c r="K12" s="14" t="inlineStr"/>
      <c r="L12" s="18" t="inlineStr">
        <is>
          <t>No</t>
        </is>
      </c>
      <c r="M12" s="19" t="n"/>
      <c r="N12" s="18" t="inlineStr">
        <is>
          <t>Accepted</t>
        </is>
      </c>
      <c r="O12" s="7">
        <f>IF($A12="","",IFERROR(VLOOKUP($E12,Assumptions!$A$6:$D$17,2,FALSE),""))</f>
        <v/>
      </c>
      <c r="P12" s="20">
        <f>IF($A12="","",IFERROR(VLOOKUP($E12,Assumptions!$A$6:$D$17,3,FALSE),""))</f>
        <v/>
      </c>
      <c r="Q12" s="7">
        <f>IF($A12="","",IF(OR($F12="",$F12="None"),0,IFERROR(VLOOKUP($F12,Assumptions!$F$6:$G$17,2,FALSE),"")))</f>
        <v/>
      </c>
      <c r="R12" s="7">
        <f>IF($A12="","",IF(OR($G12="",$G12="None"),0,IFERROR(VLOOKUP($G12,Assumptions!$F$6:$G$17,2,FALSE),"")))</f>
        <v/>
      </c>
      <c r="S12" s="7">
        <f>IF($A12="","",IF(OR($H12="",NOT(ISNUMBER($O12))),"",IFERROR($H12*$O12,"")))</f>
        <v/>
      </c>
      <c r="T12" s="7">
        <f>IF($A12="","",IF(OR($H12="",NOT(ISNUMBER($Q12)),NOT(ISNUMBER($R12))),"",IFERROR($H12*($Q12+$R12),"")))</f>
        <v/>
      </c>
      <c r="U12" s="7">
        <f>IF($A12="","",IF(OR($I12="",$H12="",NOT(ISNUMBER($P12))),"",IFERROR(MAX(0,$I12-($P12*$H12))*Assumptions!$J$6,"")))</f>
        <v/>
      </c>
      <c r="V12" s="7">
        <f>IF($A12="","",IF($L12="Yes",IF($M12="",0,$M12),0))</f>
        <v/>
      </c>
      <c r="W12" s="7">
        <f>IF($A12="","",IF(COUNT($S12:$V12)&lt;4,"",SUM($S12:$V12)))</f>
        <v/>
      </c>
      <c r="X12" s="21">
        <f>IF($A12="","",IF($B12="","",IFERROR($B12+Assumptions!$J$7,"")))</f>
        <v/>
      </c>
      <c r="Y12" s="22">
        <f>IF($A12="","",IF($B12="","Enter quote date",IF($C12="","Enter client alias",IF($D12="","Enter pet or group",IF($E12="","Select service",IF($H12="","Enter quantity",IF($I12="","Enter hours",IF($N12="","Select status",IF($H12&gt;Assumptions!$J$11,"Check quantity",IF($I12&gt;Assumptions!$J$9,"Check estimated hours",IF($O12="","Check service setup",IF(AND($F12&lt;&gt;"",$F12&lt;&gt;"None",$Q12=""),"Check add-on 1 setup",IF(AND($G12&lt;&gt;"",$G12&lt;&gt;"None",$R12=""),"Check add-on 2 setup",IF(AND($M12&lt;&gt;"",NOT(ISNUMBER($M12))),"Check surcharge amount",IF(AND(ISNUMBER($M12),$M12&gt;0,$K12=""),"Enter surcharge reason",IF(AND(ISNUMBER($M12),$M12&gt;0,$L12&lt;&gt;"Yes"),"Check surcharge approval",IF(AND(ISNUMBER($M12),$M12&gt;Assumptions!$J$8),"Check surcharge amount",IF($W12="","Check required inputs",IF(AND($X12&lt;TODAY(),$N12&lt;&gt;"Accepted",$N12&lt;&gt;"Declined",$N12&lt;&gt;"Expired"),"Check expiration","Ready for review")))))))))))))))))))</f>
        <v/>
      </c>
    </row>
    <row r="13">
      <c r="A13" s="14" t="inlineStr">
        <is>
          <t>SAMPLE-2026-008</t>
        </is>
      </c>
      <c r="B13" s="15" t="n"/>
      <c r="C13" s="14" t="inlineStr">
        <is>
          <t>Fictional Client H</t>
        </is>
      </c>
      <c r="D13" s="14" t="inlineStr">
        <is>
          <t>Fictional Pet Echo</t>
        </is>
      </c>
      <c r="E13" s="14" t="inlineStr">
        <is>
          <t>Bath &amp; Brush - Large</t>
        </is>
      </c>
      <c r="F13" s="14" t="inlineStr">
        <is>
          <t>Coat Conditioning</t>
        </is>
      </c>
      <c r="G13" s="14" t="inlineStr">
        <is>
          <t>Nail Grind</t>
        </is>
      </c>
      <c r="H13" s="16" t="n">
        <v>1</v>
      </c>
      <c r="I13" s="17" t="n">
        <v>2</v>
      </c>
      <c r="J13" s="14" t="inlineStr">
        <is>
          <t>Fictional Groomer D</t>
        </is>
      </c>
      <c r="K13" s="14" t="inlineStr"/>
      <c r="L13" s="18" t="inlineStr">
        <is>
          <t>No</t>
        </is>
      </c>
      <c r="M13" s="19" t="n"/>
      <c r="N13" s="18" t="inlineStr">
        <is>
          <t>Draft</t>
        </is>
      </c>
      <c r="O13" s="10">
        <f>IF($A13="","",IFERROR(VLOOKUP($E13,Assumptions!$A$6:$D$17,2,FALSE),""))</f>
        <v/>
      </c>
      <c r="P13" s="23">
        <f>IF($A13="","",IFERROR(VLOOKUP($E13,Assumptions!$A$6:$D$17,3,FALSE),""))</f>
        <v/>
      </c>
      <c r="Q13" s="10">
        <f>IF($A13="","",IF(OR($F13="",$F13="None"),0,IFERROR(VLOOKUP($F13,Assumptions!$F$6:$G$17,2,FALSE),"")))</f>
        <v/>
      </c>
      <c r="R13" s="10">
        <f>IF($A13="","",IF(OR($G13="",$G13="None"),0,IFERROR(VLOOKUP($G13,Assumptions!$F$6:$G$17,2,FALSE),"")))</f>
        <v/>
      </c>
      <c r="S13" s="10">
        <f>IF($A13="","",IF(OR($H13="",NOT(ISNUMBER($O13))),"",IFERROR($H13*$O13,"")))</f>
        <v/>
      </c>
      <c r="T13" s="10">
        <f>IF($A13="","",IF(OR($H13="",NOT(ISNUMBER($Q13)),NOT(ISNUMBER($R13))),"",IFERROR($H13*($Q13+$R13),"")))</f>
        <v/>
      </c>
      <c r="U13" s="10">
        <f>IF($A13="","",IF(OR($I13="",$H13="",NOT(ISNUMBER($P13))),"",IFERROR(MAX(0,$I13-($P13*$H13))*Assumptions!$J$6,"")))</f>
        <v/>
      </c>
      <c r="V13" s="10">
        <f>IF($A13="","",IF($L13="Yes",IF($M13="",0,$M13),0))</f>
        <v/>
      </c>
      <c r="W13" s="10">
        <f>IF($A13="","",IF(COUNT($S13:$V13)&lt;4,"",SUM($S13:$V13)))</f>
        <v/>
      </c>
      <c r="X13" s="24">
        <f>IF($A13="","",IF($B13="","",IFERROR($B13+Assumptions!$J$7,"")))</f>
        <v/>
      </c>
      <c r="Y13" s="25">
        <f>IF($A13="","",IF($B13="","Enter quote date",IF($C13="","Enter client alias",IF($D13="","Enter pet or group",IF($E13="","Select service",IF($H13="","Enter quantity",IF($I13="","Enter hours",IF($N13="","Select status",IF($H13&gt;Assumptions!$J$11,"Check quantity",IF($I13&gt;Assumptions!$J$9,"Check estimated hours",IF($O13="","Check service setup",IF(AND($F13&lt;&gt;"",$F13&lt;&gt;"None",$Q13=""),"Check add-on 1 setup",IF(AND($G13&lt;&gt;"",$G13&lt;&gt;"None",$R13=""),"Check add-on 2 setup",IF(AND($M13&lt;&gt;"",NOT(ISNUMBER($M13))),"Check surcharge amount",IF(AND(ISNUMBER($M13),$M13&gt;0,$K13=""),"Enter surcharge reason",IF(AND(ISNUMBER($M13),$M13&gt;0,$L13&lt;&gt;"Yes"),"Check surcharge approval",IF(AND(ISNUMBER($M13),$M13&gt;Assumptions!$J$8),"Check surcharge amount",IF($W13="","Check required inputs",IF(AND($X13&lt;TODAY(),$N13&lt;&gt;"Accepted",$N13&lt;&gt;"Declined",$N13&lt;&gt;"Expired"),"Check expiration","Ready for review")))))))))))))))))))</f>
        <v/>
      </c>
    </row>
    <row r="14">
      <c r="A14" s="14" t="inlineStr">
        <is>
          <t>SAMPLE-2026-009</t>
        </is>
      </c>
      <c r="B14" s="15" t="n">
        <v>46275</v>
      </c>
      <c r="C14" s="14" t="inlineStr">
        <is>
          <t>Fictional Client I</t>
        </is>
      </c>
      <c r="D14" s="14" t="inlineStr">
        <is>
          <t>Fictional Pet Sable</t>
        </is>
      </c>
      <c r="E14" s="14" t="inlineStr">
        <is>
          <t>Full Groom - Medium</t>
        </is>
      </c>
      <c r="F14" s="14" t="inlineStr">
        <is>
          <t>Face and Feet Trim</t>
        </is>
      </c>
      <c r="G14" s="14" t="inlineStr">
        <is>
          <t>None</t>
        </is>
      </c>
      <c r="H14" s="16" t="n">
        <v>1</v>
      </c>
      <c r="I14" s="17" t="n"/>
      <c r="J14" s="14" t="inlineStr">
        <is>
          <t>Fictional Groomer A</t>
        </is>
      </c>
      <c r="K14" s="14" t="inlineStr"/>
      <c r="L14" s="18" t="inlineStr">
        <is>
          <t>No</t>
        </is>
      </c>
      <c r="M14" s="19" t="n"/>
      <c r="N14" s="18" t="inlineStr">
        <is>
          <t>Draft</t>
        </is>
      </c>
      <c r="O14" s="7">
        <f>IF($A14="","",IFERROR(VLOOKUP($E14,Assumptions!$A$6:$D$17,2,FALSE),""))</f>
        <v/>
      </c>
      <c r="P14" s="20">
        <f>IF($A14="","",IFERROR(VLOOKUP($E14,Assumptions!$A$6:$D$17,3,FALSE),""))</f>
        <v/>
      </c>
      <c r="Q14" s="7">
        <f>IF($A14="","",IF(OR($F14="",$F14="None"),0,IFERROR(VLOOKUP($F14,Assumptions!$F$6:$G$17,2,FALSE),"")))</f>
        <v/>
      </c>
      <c r="R14" s="7">
        <f>IF($A14="","",IF(OR($G14="",$G14="None"),0,IFERROR(VLOOKUP($G14,Assumptions!$F$6:$G$17,2,FALSE),"")))</f>
        <v/>
      </c>
      <c r="S14" s="7">
        <f>IF($A14="","",IF(OR($H14="",NOT(ISNUMBER($O14))),"",IFERROR($H14*$O14,"")))</f>
        <v/>
      </c>
      <c r="T14" s="7">
        <f>IF($A14="","",IF(OR($H14="",NOT(ISNUMBER($Q14)),NOT(ISNUMBER($R14))),"",IFERROR($H14*($Q14+$R14),"")))</f>
        <v/>
      </c>
      <c r="U14" s="7">
        <f>IF($A14="","",IF(OR($I14="",$H14="",NOT(ISNUMBER($P14))),"",IFERROR(MAX(0,$I14-($P14*$H14))*Assumptions!$J$6,"")))</f>
        <v/>
      </c>
      <c r="V14" s="7">
        <f>IF($A14="","",IF($L14="Yes",IF($M14="",0,$M14),0))</f>
        <v/>
      </c>
      <c r="W14" s="7">
        <f>IF($A14="","",IF(COUNT($S14:$V14)&lt;4,"",SUM($S14:$V14)))</f>
        <v/>
      </c>
      <c r="X14" s="21">
        <f>IF($A14="","",IF($B14="","",IFERROR($B14+Assumptions!$J$7,"")))</f>
        <v/>
      </c>
      <c r="Y14" s="22">
        <f>IF($A14="","",IF($B14="","Enter quote date",IF($C14="","Enter client alias",IF($D14="","Enter pet or group",IF($E14="","Select service",IF($H14="","Enter quantity",IF($I14="","Enter hours",IF($N14="","Select status",IF($H14&gt;Assumptions!$J$11,"Check quantity",IF($I14&gt;Assumptions!$J$9,"Check estimated hours",IF($O14="","Check service setup",IF(AND($F14&lt;&gt;"",$F14&lt;&gt;"None",$Q14=""),"Check add-on 1 setup",IF(AND($G14&lt;&gt;"",$G14&lt;&gt;"None",$R14=""),"Check add-on 2 setup",IF(AND($M14&lt;&gt;"",NOT(ISNUMBER($M14))),"Check surcharge amount",IF(AND(ISNUMBER($M14),$M14&gt;0,$K14=""),"Enter surcharge reason",IF(AND(ISNUMBER($M14),$M14&gt;0,$L14&lt;&gt;"Yes"),"Check surcharge approval",IF(AND(ISNUMBER($M14),$M14&gt;Assumptions!$J$8),"Check surcharge amount",IF($W14="","Check required inputs",IF(AND($X14&lt;TODAY(),$N14&lt;&gt;"Accepted",$N14&lt;&gt;"Declined",$N14&lt;&gt;"Expired"),"Check expiration","Ready for review")))))))))))))))))))</f>
        <v/>
      </c>
    </row>
    <row r="15">
      <c r="A15" s="14" t="inlineStr">
        <is>
          <t>SAMPLE-2026-010</t>
        </is>
      </c>
      <c r="B15" s="15" t="n">
        <v>46276</v>
      </c>
      <c r="C15" s="14" t="inlineStr">
        <is>
          <t>Fictional Client J</t>
        </is>
      </c>
      <c r="D15" s="14" t="inlineStr">
        <is>
          <t>Fictional Pet Rowan</t>
        </is>
      </c>
      <c r="E15" s="14" t="inlineStr">
        <is>
          <t>Full Groom - Large</t>
        </is>
      </c>
      <c r="F15" s="14" t="inlineStr">
        <is>
          <t>De-shed Add-On</t>
        </is>
      </c>
      <c r="G15" s="14" t="inlineStr">
        <is>
          <t>Coat Conditioning</t>
        </is>
      </c>
      <c r="H15" s="16" t="n">
        <v>1</v>
      </c>
      <c r="I15" s="17" t="n">
        <v>12</v>
      </c>
      <c r="J15" s="14" t="inlineStr">
        <is>
          <t>Fictional Groomer B</t>
        </is>
      </c>
      <c r="K15" s="14" t="inlineStr">
        <is>
          <t>Extended handling estimate</t>
        </is>
      </c>
      <c r="L15" s="18" t="inlineStr">
        <is>
          <t>Yes</t>
        </is>
      </c>
      <c r="M15" s="19" t="n">
        <v>50</v>
      </c>
      <c r="N15" s="18" t="inlineStr">
        <is>
          <t>Declined</t>
        </is>
      </c>
      <c r="O15" s="10">
        <f>IF($A15="","",IFERROR(VLOOKUP($E15,Assumptions!$A$6:$D$17,2,FALSE),""))</f>
        <v/>
      </c>
      <c r="P15" s="23">
        <f>IF($A15="","",IFERROR(VLOOKUP($E15,Assumptions!$A$6:$D$17,3,FALSE),""))</f>
        <v/>
      </c>
      <c r="Q15" s="10">
        <f>IF($A15="","",IF(OR($F15="",$F15="None"),0,IFERROR(VLOOKUP($F15,Assumptions!$F$6:$G$17,2,FALSE),"")))</f>
        <v/>
      </c>
      <c r="R15" s="10">
        <f>IF($A15="","",IF(OR($G15="",$G15="None"),0,IFERROR(VLOOKUP($G15,Assumptions!$F$6:$G$17,2,FALSE),"")))</f>
        <v/>
      </c>
      <c r="S15" s="10">
        <f>IF($A15="","",IF(OR($H15="",NOT(ISNUMBER($O15))),"",IFERROR($H15*$O15,"")))</f>
        <v/>
      </c>
      <c r="T15" s="10">
        <f>IF($A15="","",IF(OR($H15="",NOT(ISNUMBER($Q15)),NOT(ISNUMBER($R15))),"",IFERROR($H15*($Q15+$R15),"")))</f>
        <v/>
      </c>
      <c r="U15" s="10">
        <f>IF($A15="","",IF(OR($I15="",$H15="",NOT(ISNUMBER($P15))),"",IFERROR(MAX(0,$I15-($P15*$H15))*Assumptions!$J$6,"")))</f>
        <v/>
      </c>
      <c r="V15" s="10">
        <f>IF($A15="","",IF($L15="Yes",IF($M15="",0,$M15),0))</f>
        <v/>
      </c>
      <c r="W15" s="10">
        <f>IF($A15="","",IF(COUNT($S15:$V15)&lt;4,"",SUM($S15:$V15)))</f>
        <v/>
      </c>
      <c r="X15" s="24">
        <f>IF($A15="","",IF($B15="","",IFERROR($B15+Assumptions!$J$7,"")))</f>
        <v/>
      </c>
      <c r="Y15" s="25">
        <f>IF($A15="","",IF($B15="","Enter quote date",IF($C15="","Enter client alias",IF($D15="","Enter pet or group",IF($E15="","Select service",IF($H15="","Enter quantity",IF($I15="","Enter hours",IF($N15="","Select status",IF($H15&gt;Assumptions!$J$11,"Check quantity",IF($I15&gt;Assumptions!$J$9,"Check estimated hours",IF($O15="","Check service setup",IF(AND($F15&lt;&gt;"",$F15&lt;&gt;"None",$Q15=""),"Check add-on 1 setup",IF(AND($G15&lt;&gt;"",$G15&lt;&gt;"None",$R15=""),"Check add-on 2 setup",IF(AND($M15&lt;&gt;"",NOT(ISNUMBER($M15))),"Check surcharge amount",IF(AND(ISNUMBER($M15),$M15&gt;0,$K15=""),"Enter surcharge reason",IF(AND(ISNUMBER($M15),$M15&gt;0,$L15&lt;&gt;"Yes"),"Check surcharge approval",IF(AND(ISNUMBER($M15),$M15&gt;Assumptions!$J$8),"Check surcharge amount",IF($W15="","Check required inputs",IF(AND($X15&lt;TODAY(),$N15&lt;&gt;"Accepted",$N15&lt;&gt;"Declined",$N15&lt;&gt;"Expired"),"Check expiration","Ready for review")))))))))))))))))))</f>
        <v/>
      </c>
    </row>
    <row r="16">
      <c r="A16" s="14" t="n"/>
      <c r="B16" s="15" t="n"/>
      <c r="C16" s="14" t="n"/>
      <c r="D16" s="14" t="n"/>
      <c r="E16" s="14" t="n"/>
      <c r="F16" s="14" t="n"/>
      <c r="G16" s="14" t="n"/>
      <c r="H16" s="16" t="n"/>
      <c r="I16" s="17" t="n"/>
      <c r="J16" s="14" t="n"/>
      <c r="K16" s="14" t="n"/>
      <c r="L16" s="18" t="n"/>
      <c r="M16" s="19" t="n"/>
      <c r="N16" s="18" t="n"/>
      <c r="O16" s="7">
        <f>IF($A16="","",IFERROR(VLOOKUP($E16,Assumptions!$A$6:$D$17,2,FALSE),""))</f>
        <v/>
      </c>
      <c r="P16" s="20">
        <f>IF($A16="","",IFERROR(VLOOKUP($E16,Assumptions!$A$6:$D$17,3,FALSE),""))</f>
        <v/>
      </c>
      <c r="Q16" s="7">
        <f>IF($A16="","",IF(OR($F16="",$F16="None"),0,IFERROR(VLOOKUP($F16,Assumptions!$F$6:$G$17,2,FALSE),"")))</f>
        <v/>
      </c>
      <c r="R16" s="7">
        <f>IF($A16="","",IF(OR($G16="",$G16="None"),0,IFERROR(VLOOKUP($G16,Assumptions!$F$6:$G$17,2,FALSE),"")))</f>
        <v/>
      </c>
      <c r="S16" s="7">
        <f>IF($A16="","",IF(OR($H16="",NOT(ISNUMBER($O16))),"",IFERROR($H16*$O16,"")))</f>
        <v/>
      </c>
      <c r="T16" s="7">
        <f>IF($A16="","",IF(OR($H16="",NOT(ISNUMBER($Q16)),NOT(ISNUMBER($R16))),"",IFERROR($H16*($Q16+$R16),"")))</f>
        <v/>
      </c>
      <c r="U16" s="7">
        <f>IF($A16="","",IF(OR($I16="",$H16="",NOT(ISNUMBER($P16))),"",IFERROR(MAX(0,$I16-($P16*$H16))*Assumptions!$J$6,"")))</f>
        <v/>
      </c>
      <c r="V16" s="7">
        <f>IF($A16="","",IF($L16="Yes",IF($M16="",0,$M16),0))</f>
        <v/>
      </c>
      <c r="W16" s="7">
        <f>IF($A16="","",IF(COUNT($S16:$V16)&lt;4,"",SUM($S16:$V16)))</f>
        <v/>
      </c>
      <c r="X16" s="21">
        <f>IF($A16="","",IF($B16="","",IFERROR($B16+Assumptions!$J$7,"")))</f>
        <v/>
      </c>
      <c r="Y16" s="22">
        <f>IF($A16="","",IF($B16="","Enter quote date",IF($C16="","Enter client alias",IF($D16="","Enter pet or group",IF($E16="","Select service",IF($H16="","Enter quantity",IF($I16="","Enter hours",IF($N16="","Select status",IF($H16&gt;Assumptions!$J$11,"Check quantity",IF($I16&gt;Assumptions!$J$9,"Check estimated hours",IF($O16="","Check service setup",IF(AND($F16&lt;&gt;"",$F16&lt;&gt;"None",$Q16=""),"Check add-on 1 setup",IF(AND($G16&lt;&gt;"",$G16&lt;&gt;"None",$R16=""),"Check add-on 2 setup",IF(AND($M16&lt;&gt;"",NOT(ISNUMBER($M16))),"Check surcharge amount",IF(AND(ISNUMBER($M16),$M16&gt;0,$K16=""),"Enter surcharge reason",IF(AND(ISNUMBER($M16),$M16&gt;0,$L16&lt;&gt;"Yes"),"Check surcharge approval",IF(AND(ISNUMBER($M16),$M16&gt;Assumptions!$J$8),"Check surcharge amount",IF($W16="","Check required inputs",IF(AND($X16&lt;TODAY(),$N16&lt;&gt;"Accepted",$N16&lt;&gt;"Declined",$N16&lt;&gt;"Expired"),"Check expiration","Ready for review")))))))))))))))))))</f>
        <v/>
      </c>
    </row>
    <row r="17">
      <c r="A17" s="14" t="n"/>
      <c r="B17" s="15" t="n"/>
      <c r="C17" s="14" t="n"/>
      <c r="D17" s="14" t="n"/>
      <c r="E17" s="14" t="n"/>
      <c r="F17" s="14" t="n"/>
      <c r="G17" s="14" t="n"/>
      <c r="H17" s="16" t="n"/>
      <c r="I17" s="17" t="n"/>
      <c r="J17" s="14" t="n"/>
      <c r="K17" s="14" t="n"/>
      <c r="L17" s="18" t="n"/>
      <c r="M17" s="19" t="n"/>
      <c r="N17" s="18" t="n"/>
      <c r="O17" s="10">
        <f>IF($A17="","",IFERROR(VLOOKUP($E17,Assumptions!$A$6:$D$17,2,FALSE),""))</f>
        <v/>
      </c>
      <c r="P17" s="23">
        <f>IF($A17="","",IFERROR(VLOOKUP($E17,Assumptions!$A$6:$D$17,3,FALSE),""))</f>
        <v/>
      </c>
      <c r="Q17" s="10">
        <f>IF($A17="","",IF(OR($F17="",$F17="None"),0,IFERROR(VLOOKUP($F17,Assumptions!$F$6:$G$17,2,FALSE),"")))</f>
        <v/>
      </c>
      <c r="R17" s="10">
        <f>IF($A17="","",IF(OR($G17="",$G17="None"),0,IFERROR(VLOOKUP($G17,Assumptions!$F$6:$G$17,2,FALSE),"")))</f>
        <v/>
      </c>
      <c r="S17" s="10">
        <f>IF($A17="","",IF(OR($H17="",NOT(ISNUMBER($O17))),"",IFERROR($H17*$O17,"")))</f>
        <v/>
      </c>
      <c r="T17" s="10">
        <f>IF($A17="","",IF(OR($H17="",NOT(ISNUMBER($Q17)),NOT(ISNUMBER($R17))),"",IFERROR($H17*($Q17+$R17),"")))</f>
        <v/>
      </c>
      <c r="U17" s="10">
        <f>IF($A17="","",IF(OR($I17="",$H17="",NOT(ISNUMBER($P17))),"",IFERROR(MAX(0,$I17-($P17*$H17))*Assumptions!$J$6,"")))</f>
        <v/>
      </c>
      <c r="V17" s="10">
        <f>IF($A17="","",IF($L17="Yes",IF($M17="",0,$M17),0))</f>
        <v/>
      </c>
      <c r="W17" s="10">
        <f>IF($A17="","",IF(COUNT($S17:$V17)&lt;4,"",SUM($S17:$V17)))</f>
        <v/>
      </c>
      <c r="X17" s="24">
        <f>IF($A17="","",IF($B17="","",IFERROR($B17+Assumptions!$J$7,"")))</f>
        <v/>
      </c>
      <c r="Y17" s="25">
        <f>IF($A17="","",IF($B17="","Enter quote date",IF($C17="","Enter client alias",IF($D17="","Enter pet or group",IF($E17="","Select service",IF($H17="","Enter quantity",IF($I17="","Enter hours",IF($N17="","Select status",IF($H17&gt;Assumptions!$J$11,"Check quantity",IF($I17&gt;Assumptions!$J$9,"Check estimated hours",IF($O17="","Check service setup",IF(AND($F17&lt;&gt;"",$F17&lt;&gt;"None",$Q17=""),"Check add-on 1 setup",IF(AND($G17&lt;&gt;"",$G17&lt;&gt;"None",$R17=""),"Check add-on 2 setup",IF(AND($M17&lt;&gt;"",NOT(ISNUMBER($M17))),"Check surcharge amount",IF(AND(ISNUMBER($M17),$M17&gt;0,$K17=""),"Enter surcharge reason",IF(AND(ISNUMBER($M17),$M17&gt;0,$L17&lt;&gt;"Yes"),"Check surcharge approval",IF(AND(ISNUMBER($M17),$M17&gt;Assumptions!$J$8),"Check surcharge amount",IF($W17="","Check required inputs",IF(AND($X17&lt;TODAY(),$N17&lt;&gt;"Accepted",$N17&lt;&gt;"Declined",$N17&lt;&gt;"Expired"),"Check expiration","Ready for review")))))))))))))))))))</f>
        <v/>
      </c>
    </row>
    <row r="18">
      <c r="A18" s="14" t="n"/>
      <c r="B18" s="15" t="n"/>
      <c r="C18" s="14" t="n"/>
      <c r="D18" s="14" t="n"/>
      <c r="E18" s="14" t="n"/>
      <c r="F18" s="14" t="n"/>
      <c r="G18" s="14" t="n"/>
      <c r="H18" s="16" t="n"/>
      <c r="I18" s="17" t="n"/>
      <c r="J18" s="14" t="n"/>
      <c r="K18" s="14" t="n"/>
      <c r="L18" s="18" t="n"/>
      <c r="M18" s="19" t="n"/>
      <c r="N18" s="18" t="n"/>
      <c r="O18" s="7">
        <f>IF($A18="","",IFERROR(VLOOKUP($E18,Assumptions!$A$6:$D$17,2,FALSE),""))</f>
        <v/>
      </c>
      <c r="P18" s="20">
        <f>IF($A18="","",IFERROR(VLOOKUP($E18,Assumptions!$A$6:$D$17,3,FALSE),""))</f>
        <v/>
      </c>
      <c r="Q18" s="7">
        <f>IF($A18="","",IF(OR($F18="",$F18="None"),0,IFERROR(VLOOKUP($F18,Assumptions!$F$6:$G$17,2,FALSE),"")))</f>
        <v/>
      </c>
      <c r="R18" s="7">
        <f>IF($A18="","",IF(OR($G18="",$G18="None"),0,IFERROR(VLOOKUP($G18,Assumptions!$F$6:$G$17,2,FALSE),"")))</f>
        <v/>
      </c>
      <c r="S18" s="7">
        <f>IF($A18="","",IF(OR($H18="",NOT(ISNUMBER($O18))),"",IFERROR($H18*$O18,"")))</f>
        <v/>
      </c>
      <c r="T18" s="7">
        <f>IF($A18="","",IF(OR($H18="",NOT(ISNUMBER($Q18)),NOT(ISNUMBER($R18))),"",IFERROR($H18*($Q18+$R18),"")))</f>
        <v/>
      </c>
      <c r="U18" s="7">
        <f>IF($A18="","",IF(OR($I18="",$H18="",NOT(ISNUMBER($P18))),"",IFERROR(MAX(0,$I18-($P18*$H18))*Assumptions!$J$6,"")))</f>
        <v/>
      </c>
      <c r="V18" s="7">
        <f>IF($A18="","",IF($L18="Yes",IF($M18="",0,$M18),0))</f>
        <v/>
      </c>
      <c r="W18" s="7">
        <f>IF($A18="","",IF(COUNT($S18:$V18)&lt;4,"",SUM($S18:$V18)))</f>
        <v/>
      </c>
      <c r="X18" s="21">
        <f>IF($A18="","",IF($B18="","",IFERROR($B18+Assumptions!$J$7,"")))</f>
        <v/>
      </c>
      <c r="Y18" s="22">
        <f>IF($A18="","",IF($B18="","Enter quote date",IF($C18="","Enter client alias",IF($D18="","Enter pet or group",IF($E18="","Select service",IF($H18="","Enter quantity",IF($I18="","Enter hours",IF($N18="","Select status",IF($H18&gt;Assumptions!$J$11,"Check quantity",IF($I18&gt;Assumptions!$J$9,"Check estimated hours",IF($O18="","Check service setup",IF(AND($F18&lt;&gt;"",$F18&lt;&gt;"None",$Q18=""),"Check add-on 1 setup",IF(AND($G18&lt;&gt;"",$G18&lt;&gt;"None",$R18=""),"Check add-on 2 setup",IF(AND($M18&lt;&gt;"",NOT(ISNUMBER($M18))),"Check surcharge amount",IF(AND(ISNUMBER($M18),$M18&gt;0,$K18=""),"Enter surcharge reason",IF(AND(ISNUMBER($M18),$M18&gt;0,$L18&lt;&gt;"Yes"),"Check surcharge approval",IF(AND(ISNUMBER($M18),$M18&gt;Assumptions!$J$8),"Check surcharge amount",IF($W18="","Check required inputs",IF(AND($X18&lt;TODAY(),$N18&lt;&gt;"Accepted",$N18&lt;&gt;"Declined",$N18&lt;&gt;"Expired"),"Check expiration","Ready for review")))))))))))))))))))</f>
        <v/>
      </c>
    </row>
    <row r="19">
      <c r="A19" s="14" t="n"/>
      <c r="B19" s="15" t="n"/>
      <c r="C19" s="14" t="n"/>
      <c r="D19" s="14" t="n"/>
      <c r="E19" s="14" t="n"/>
      <c r="F19" s="14" t="n"/>
      <c r="G19" s="14" t="n"/>
      <c r="H19" s="16" t="n"/>
      <c r="I19" s="17" t="n"/>
      <c r="J19" s="14" t="n"/>
      <c r="K19" s="14" t="n"/>
      <c r="L19" s="18" t="n"/>
      <c r="M19" s="19" t="n"/>
      <c r="N19" s="18" t="n"/>
      <c r="O19" s="10">
        <f>IF($A19="","",IFERROR(VLOOKUP($E19,Assumptions!$A$6:$D$17,2,FALSE),""))</f>
        <v/>
      </c>
      <c r="P19" s="23">
        <f>IF($A19="","",IFERROR(VLOOKUP($E19,Assumptions!$A$6:$D$17,3,FALSE),""))</f>
        <v/>
      </c>
      <c r="Q19" s="10">
        <f>IF($A19="","",IF(OR($F19="",$F19="None"),0,IFERROR(VLOOKUP($F19,Assumptions!$F$6:$G$17,2,FALSE),"")))</f>
        <v/>
      </c>
      <c r="R19" s="10">
        <f>IF($A19="","",IF(OR($G19="",$G19="None"),0,IFERROR(VLOOKUP($G19,Assumptions!$F$6:$G$17,2,FALSE),"")))</f>
        <v/>
      </c>
      <c r="S19" s="10">
        <f>IF($A19="","",IF(OR($H19="",NOT(ISNUMBER($O19))),"",IFERROR($H19*$O19,"")))</f>
        <v/>
      </c>
      <c r="T19" s="10">
        <f>IF($A19="","",IF(OR($H19="",NOT(ISNUMBER($Q19)),NOT(ISNUMBER($R19))),"",IFERROR($H19*($Q19+$R19),"")))</f>
        <v/>
      </c>
      <c r="U19" s="10">
        <f>IF($A19="","",IF(OR($I19="",$H19="",NOT(ISNUMBER($P19))),"",IFERROR(MAX(0,$I19-($P19*$H19))*Assumptions!$J$6,"")))</f>
        <v/>
      </c>
      <c r="V19" s="10">
        <f>IF($A19="","",IF($L19="Yes",IF($M19="",0,$M19),0))</f>
        <v/>
      </c>
      <c r="W19" s="10">
        <f>IF($A19="","",IF(COUNT($S19:$V19)&lt;4,"",SUM($S19:$V19)))</f>
        <v/>
      </c>
      <c r="X19" s="24">
        <f>IF($A19="","",IF($B19="","",IFERROR($B19+Assumptions!$J$7,"")))</f>
        <v/>
      </c>
      <c r="Y19" s="25">
        <f>IF($A19="","",IF($B19="","Enter quote date",IF($C19="","Enter client alias",IF($D19="","Enter pet or group",IF($E19="","Select service",IF($H19="","Enter quantity",IF($I19="","Enter hours",IF($N19="","Select status",IF($H19&gt;Assumptions!$J$11,"Check quantity",IF($I19&gt;Assumptions!$J$9,"Check estimated hours",IF($O19="","Check service setup",IF(AND($F19&lt;&gt;"",$F19&lt;&gt;"None",$Q19=""),"Check add-on 1 setup",IF(AND($G19&lt;&gt;"",$G19&lt;&gt;"None",$R19=""),"Check add-on 2 setup",IF(AND($M19&lt;&gt;"",NOT(ISNUMBER($M19))),"Check surcharge amount",IF(AND(ISNUMBER($M19),$M19&gt;0,$K19=""),"Enter surcharge reason",IF(AND(ISNUMBER($M19),$M19&gt;0,$L19&lt;&gt;"Yes"),"Check surcharge approval",IF(AND(ISNUMBER($M19),$M19&gt;Assumptions!$J$8),"Check surcharge amount",IF($W19="","Check required inputs",IF(AND($X19&lt;TODAY(),$N19&lt;&gt;"Accepted",$N19&lt;&gt;"Declined",$N19&lt;&gt;"Expired"),"Check expiration","Ready for review")))))))))))))))))))</f>
        <v/>
      </c>
    </row>
    <row r="20">
      <c r="A20" s="14" t="n"/>
      <c r="B20" s="15" t="n"/>
      <c r="C20" s="14" t="n"/>
      <c r="D20" s="14" t="n"/>
      <c r="E20" s="14" t="n"/>
      <c r="F20" s="14" t="n"/>
      <c r="G20" s="14" t="n"/>
      <c r="H20" s="16" t="n"/>
      <c r="I20" s="17" t="n"/>
      <c r="J20" s="14" t="n"/>
      <c r="K20" s="14" t="n"/>
      <c r="L20" s="18" t="n"/>
      <c r="M20" s="19" t="n"/>
      <c r="N20" s="18" t="n"/>
      <c r="O20" s="7">
        <f>IF($A20="","",IFERROR(VLOOKUP($E20,Assumptions!$A$6:$D$17,2,FALSE),""))</f>
        <v/>
      </c>
      <c r="P20" s="20">
        <f>IF($A20="","",IFERROR(VLOOKUP($E20,Assumptions!$A$6:$D$17,3,FALSE),""))</f>
        <v/>
      </c>
      <c r="Q20" s="7">
        <f>IF($A20="","",IF(OR($F20="",$F20="None"),0,IFERROR(VLOOKUP($F20,Assumptions!$F$6:$G$17,2,FALSE),"")))</f>
        <v/>
      </c>
      <c r="R20" s="7">
        <f>IF($A20="","",IF(OR($G20="",$G20="None"),0,IFERROR(VLOOKUP($G20,Assumptions!$F$6:$G$17,2,FALSE),"")))</f>
        <v/>
      </c>
      <c r="S20" s="7">
        <f>IF($A20="","",IF(OR($H20="",NOT(ISNUMBER($O20))),"",IFERROR($H20*$O20,"")))</f>
        <v/>
      </c>
      <c r="T20" s="7">
        <f>IF($A20="","",IF(OR($H20="",NOT(ISNUMBER($Q20)),NOT(ISNUMBER($R20))),"",IFERROR($H20*($Q20+$R20),"")))</f>
        <v/>
      </c>
      <c r="U20" s="7">
        <f>IF($A20="","",IF(OR($I20="",$H20="",NOT(ISNUMBER($P20))),"",IFERROR(MAX(0,$I20-($P20*$H20))*Assumptions!$J$6,"")))</f>
        <v/>
      </c>
      <c r="V20" s="7">
        <f>IF($A20="","",IF($L20="Yes",IF($M20="",0,$M20),0))</f>
        <v/>
      </c>
      <c r="W20" s="7">
        <f>IF($A20="","",IF(COUNT($S20:$V20)&lt;4,"",SUM($S20:$V20)))</f>
        <v/>
      </c>
      <c r="X20" s="21">
        <f>IF($A20="","",IF($B20="","",IFERROR($B20+Assumptions!$J$7,"")))</f>
        <v/>
      </c>
      <c r="Y20" s="22">
        <f>IF($A20="","",IF($B20="","Enter quote date",IF($C20="","Enter client alias",IF($D20="","Enter pet or group",IF($E20="","Select service",IF($H20="","Enter quantity",IF($I20="","Enter hours",IF($N20="","Select status",IF($H20&gt;Assumptions!$J$11,"Check quantity",IF($I20&gt;Assumptions!$J$9,"Check estimated hours",IF($O20="","Check service setup",IF(AND($F20&lt;&gt;"",$F20&lt;&gt;"None",$Q20=""),"Check add-on 1 setup",IF(AND($G20&lt;&gt;"",$G20&lt;&gt;"None",$R20=""),"Check add-on 2 setup",IF(AND($M20&lt;&gt;"",NOT(ISNUMBER($M20))),"Check surcharge amount",IF(AND(ISNUMBER($M20),$M20&gt;0,$K20=""),"Enter surcharge reason",IF(AND(ISNUMBER($M20),$M20&gt;0,$L20&lt;&gt;"Yes"),"Check surcharge approval",IF(AND(ISNUMBER($M20),$M20&gt;Assumptions!$J$8),"Check surcharge amount",IF($W20="","Check required inputs",IF(AND($X20&lt;TODAY(),$N20&lt;&gt;"Accepted",$N20&lt;&gt;"Declined",$N20&lt;&gt;"Expired"),"Check expiration","Ready for review")))))))))))))))))))</f>
        <v/>
      </c>
    </row>
    <row r="21">
      <c r="A21" s="14" t="n"/>
      <c r="B21" s="15" t="n"/>
      <c r="C21" s="14" t="n"/>
      <c r="D21" s="14" t="n"/>
      <c r="E21" s="14" t="n"/>
      <c r="F21" s="14" t="n"/>
      <c r="G21" s="14" t="n"/>
      <c r="H21" s="16" t="n"/>
      <c r="I21" s="17" t="n"/>
      <c r="J21" s="14" t="n"/>
      <c r="K21" s="14" t="n"/>
      <c r="L21" s="18" t="n"/>
      <c r="M21" s="19" t="n"/>
      <c r="N21" s="18" t="n"/>
      <c r="O21" s="10">
        <f>IF($A21="","",IFERROR(VLOOKUP($E21,Assumptions!$A$6:$D$17,2,FALSE),""))</f>
        <v/>
      </c>
      <c r="P21" s="23">
        <f>IF($A21="","",IFERROR(VLOOKUP($E21,Assumptions!$A$6:$D$17,3,FALSE),""))</f>
        <v/>
      </c>
      <c r="Q21" s="10">
        <f>IF($A21="","",IF(OR($F21="",$F21="None"),0,IFERROR(VLOOKUP($F21,Assumptions!$F$6:$G$17,2,FALSE),"")))</f>
        <v/>
      </c>
      <c r="R21" s="10">
        <f>IF($A21="","",IF(OR($G21="",$G21="None"),0,IFERROR(VLOOKUP($G21,Assumptions!$F$6:$G$17,2,FALSE),"")))</f>
        <v/>
      </c>
      <c r="S21" s="10">
        <f>IF($A21="","",IF(OR($H21="",NOT(ISNUMBER($O21))),"",IFERROR($H21*$O21,"")))</f>
        <v/>
      </c>
      <c r="T21" s="10">
        <f>IF($A21="","",IF(OR($H21="",NOT(ISNUMBER($Q21)),NOT(ISNUMBER($R21))),"",IFERROR($H21*($Q21+$R21),"")))</f>
        <v/>
      </c>
      <c r="U21" s="10">
        <f>IF($A21="","",IF(OR($I21="",$H21="",NOT(ISNUMBER($P21))),"",IFERROR(MAX(0,$I21-($P21*$H21))*Assumptions!$J$6,"")))</f>
        <v/>
      </c>
      <c r="V21" s="10">
        <f>IF($A21="","",IF($L21="Yes",IF($M21="",0,$M21),0))</f>
        <v/>
      </c>
      <c r="W21" s="10">
        <f>IF($A21="","",IF(COUNT($S21:$V21)&lt;4,"",SUM($S21:$V21)))</f>
        <v/>
      </c>
      <c r="X21" s="24">
        <f>IF($A21="","",IF($B21="","",IFERROR($B21+Assumptions!$J$7,"")))</f>
        <v/>
      </c>
      <c r="Y21" s="25">
        <f>IF($A21="","",IF($B21="","Enter quote date",IF($C21="","Enter client alias",IF($D21="","Enter pet or group",IF($E21="","Select service",IF($H21="","Enter quantity",IF($I21="","Enter hours",IF($N21="","Select status",IF($H21&gt;Assumptions!$J$11,"Check quantity",IF($I21&gt;Assumptions!$J$9,"Check estimated hours",IF($O21="","Check service setup",IF(AND($F21&lt;&gt;"",$F21&lt;&gt;"None",$Q21=""),"Check add-on 1 setup",IF(AND($G21&lt;&gt;"",$G21&lt;&gt;"None",$R21=""),"Check add-on 2 setup",IF(AND($M21&lt;&gt;"",NOT(ISNUMBER($M21))),"Check surcharge amount",IF(AND(ISNUMBER($M21),$M21&gt;0,$K21=""),"Enter surcharge reason",IF(AND(ISNUMBER($M21),$M21&gt;0,$L21&lt;&gt;"Yes"),"Check surcharge approval",IF(AND(ISNUMBER($M21),$M21&gt;Assumptions!$J$8),"Check surcharge amount",IF($W21="","Check required inputs",IF(AND($X21&lt;TODAY(),$N21&lt;&gt;"Accepted",$N21&lt;&gt;"Declined",$N21&lt;&gt;"Expired"),"Check expiration","Ready for review")))))))))))))))))))</f>
        <v/>
      </c>
    </row>
    <row r="22">
      <c r="A22" s="14" t="n"/>
      <c r="B22" s="15" t="n"/>
      <c r="C22" s="14" t="n"/>
      <c r="D22" s="14" t="n"/>
      <c r="E22" s="14" t="n"/>
      <c r="F22" s="14" t="n"/>
      <c r="G22" s="14" t="n"/>
      <c r="H22" s="16" t="n"/>
      <c r="I22" s="17" t="n"/>
      <c r="J22" s="14" t="n"/>
      <c r="K22" s="14" t="n"/>
      <c r="L22" s="18" t="n"/>
      <c r="M22" s="19" t="n"/>
      <c r="N22" s="18" t="n"/>
      <c r="O22" s="7">
        <f>IF($A22="","",IFERROR(VLOOKUP($E22,Assumptions!$A$6:$D$17,2,FALSE),""))</f>
        <v/>
      </c>
      <c r="P22" s="20">
        <f>IF($A22="","",IFERROR(VLOOKUP($E22,Assumptions!$A$6:$D$17,3,FALSE),""))</f>
        <v/>
      </c>
      <c r="Q22" s="7">
        <f>IF($A22="","",IF(OR($F22="",$F22="None"),0,IFERROR(VLOOKUP($F22,Assumptions!$F$6:$G$17,2,FALSE),"")))</f>
        <v/>
      </c>
      <c r="R22" s="7">
        <f>IF($A22="","",IF(OR($G22="",$G22="None"),0,IFERROR(VLOOKUP($G22,Assumptions!$F$6:$G$17,2,FALSE),"")))</f>
        <v/>
      </c>
      <c r="S22" s="7">
        <f>IF($A22="","",IF(OR($H22="",NOT(ISNUMBER($O22))),"",IFERROR($H22*$O22,"")))</f>
        <v/>
      </c>
      <c r="T22" s="7">
        <f>IF($A22="","",IF(OR($H22="",NOT(ISNUMBER($Q22)),NOT(ISNUMBER($R22))),"",IFERROR($H22*($Q22+$R22),"")))</f>
        <v/>
      </c>
      <c r="U22" s="7">
        <f>IF($A22="","",IF(OR($I22="",$H22="",NOT(ISNUMBER($P22))),"",IFERROR(MAX(0,$I22-($P22*$H22))*Assumptions!$J$6,"")))</f>
        <v/>
      </c>
      <c r="V22" s="7">
        <f>IF($A22="","",IF($L22="Yes",IF($M22="",0,$M22),0))</f>
        <v/>
      </c>
      <c r="W22" s="7">
        <f>IF($A22="","",IF(COUNT($S22:$V22)&lt;4,"",SUM($S22:$V22)))</f>
        <v/>
      </c>
      <c r="X22" s="21">
        <f>IF($A22="","",IF($B22="","",IFERROR($B22+Assumptions!$J$7,"")))</f>
        <v/>
      </c>
      <c r="Y22" s="22">
        <f>IF($A22="","",IF($B22="","Enter quote date",IF($C22="","Enter client alias",IF($D22="","Enter pet or group",IF($E22="","Select service",IF($H22="","Enter quantity",IF($I22="","Enter hours",IF($N22="","Select status",IF($H22&gt;Assumptions!$J$11,"Check quantity",IF($I22&gt;Assumptions!$J$9,"Check estimated hours",IF($O22="","Check service setup",IF(AND($F22&lt;&gt;"",$F22&lt;&gt;"None",$Q22=""),"Check add-on 1 setup",IF(AND($G22&lt;&gt;"",$G22&lt;&gt;"None",$R22=""),"Check add-on 2 setup",IF(AND($M22&lt;&gt;"",NOT(ISNUMBER($M22))),"Check surcharge amount",IF(AND(ISNUMBER($M22),$M22&gt;0,$K22=""),"Enter surcharge reason",IF(AND(ISNUMBER($M22),$M22&gt;0,$L22&lt;&gt;"Yes"),"Check surcharge approval",IF(AND(ISNUMBER($M22),$M22&gt;Assumptions!$J$8),"Check surcharge amount",IF($W22="","Check required inputs",IF(AND($X22&lt;TODAY(),$N22&lt;&gt;"Accepted",$N22&lt;&gt;"Declined",$N22&lt;&gt;"Expired"),"Check expiration","Ready for review")))))))))))))))))))</f>
        <v/>
      </c>
    </row>
    <row r="23">
      <c r="A23" s="14" t="n"/>
      <c r="B23" s="15" t="n"/>
      <c r="C23" s="14" t="n"/>
      <c r="D23" s="14" t="n"/>
      <c r="E23" s="14" t="n"/>
      <c r="F23" s="14" t="n"/>
      <c r="G23" s="14" t="n"/>
      <c r="H23" s="16" t="n"/>
      <c r="I23" s="17" t="n"/>
      <c r="J23" s="14" t="n"/>
      <c r="K23" s="14" t="n"/>
      <c r="L23" s="18" t="n"/>
      <c r="M23" s="19" t="n"/>
      <c r="N23" s="18" t="n"/>
      <c r="O23" s="10">
        <f>IF($A23="","",IFERROR(VLOOKUP($E23,Assumptions!$A$6:$D$17,2,FALSE),""))</f>
        <v/>
      </c>
      <c r="P23" s="23">
        <f>IF($A23="","",IFERROR(VLOOKUP($E23,Assumptions!$A$6:$D$17,3,FALSE),""))</f>
        <v/>
      </c>
      <c r="Q23" s="10">
        <f>IF($A23="","",IF(OR($F23="",$F23="None"),0,IFERROR(VLOOKUP($F23,Assumptions!$F$6:$G$17,2,FALSE),"")))</f>
        <v/>
      </c>
      <c r="R23" s="10">
        <f>IF($A23="","",IF(OR($G23="",$G23="None"),0,IFERROR(VLOOKUP($G23,Assumptions!$F$6:$G$17,2,FALSE),"")))</f>
        <v/>
      </c>
      <c r="S23" s="10">
        <f>IF($A23="","",IF(OR($H23="",NOT(ISNUMBER($O23))),"",IFERROR($H23*$O23,"")))</f>
        <v/>
      </c>
      <c r="T23" s="10">
        <f>IF($A23="","",IF(OR($H23="",NOT(ISNUMBER($Q23)),NOT(ISNUMBER($R23))),"",IFERROR($H23*($Q23+$R23),"")))</f>
        <v/>
      </c>
      <c r="U23" s="10">
        <f>IF($A23="","",IF(OR($I23="",$H23="",NOT(ISNUMBER($P23))),"",IFERROR(MAX(0,$I23-($P23*$H23))*Assumptions!$J$6,"")))</f>
        <v/>
      </c>
      <c r="V23" s="10">
        <f>IF($A23="","",IF($L23="Yes",IF($M23="",0,$M23),0))</f>
        <v/>
      </c>
      <c r="W23" s="10">
        <f>IF($A23="","",IF(COUNT($S23:$V23)&lt;4,"",SUM($S23:$V23)))</f>
        <v/>
      </c>
      <c r="X23" s="24">
        <f>IF($A23="","",IF($B23="","",IFERROR($B23+Assumptions!$J$7,"")))</f>
        <v/>
      </c>
      <c r="Y23" s="25">
        <f>IF($A23="","",IF($B23="","Enter quote date",IF($C23="","Enter client alias",IF($D23="","Enter pet or group",IF($E23="","Select service",IF($H23="","Enter quantity",IF($I23="","Enter hours",IF($N23="","Select status",IF($H23&gt;Assumptions!$J$11,"Check quantity",IF($I23&gt;Assumptions!$J$9,"Check estimated hours",IF($O23="","Check service setup",IF(AND($F23&lt;&gt;"",$F23&lt;&gt;"None",$Q23=""),"Check add-on 1 setup",IF(AND($G23&lt;&gt;"",$G23&lt;&gt;"None",$R23=""),"Check add-on 2 setup",IF(AND($M23&lt;&gt;"",NOT(ISNUMBER($M23))),"Check surcharge amount",IF(AND(ISNUMBER($M23),$M23&gt;0,$K23=""),"Enter surcharge reason",IF(AND(ISNUMBER($M23),$M23&gt;0,$L23&lt;&gt;"Yes"),"Check surcharge approval",IF(AND(ISNUMBER($M23),$M23&gt;Assumptions!$J$8),"Check surcharge amount",IF($W23="","Check required inputs",IF(AND($X23&lt;TODAY(),$N23&lt;&gt;"Accepted",$N23&lt;&gt;"Declined",$N23&lt;&gt;"Expired"),"Check expiration","Ready for review")))))))))))))))))))</f>
        <v/>
      </c>
    </row>
    <row r="24">
      <c r="A24" s="14" t="n"/>
      <c r="B24" s="15" t="n"/>
      <c r="C24" s="14" t="n"/>
      <c r="D24" s="14" t="n"/>
      <c r="E24" s="14" t="n"/>
      <c r="F24" s="14" t="n"/>
      <c r="G24" s="14" t="n"/>
      <c r="H24" s="16" t="n"/>
      <c r="I24" s="17" t="n"/>
      <c r="J24" s="14" t="n"/>
      <c r="K24" s="14" t="n"/>
      <c r="L24" s="18" t="n"/>
      <c r="M24" s="19" t="n"/>
      <c r="N24" s="18" t="n"/>
      <c r="O24" s="7">
        <f>IF($A24="","",IFERROR(VLOOKUP($E24,Assumptions!$A$6:$D$17,2,FALSE),""))</f>
        <v/>
      </c>
      <c r="P24" s="20">
        <f>IF($A24="","",IFERROR(VLOOKUP($E24,Assumptions!$A$6:$D$17,3,FALSE),""))</f>
        <v/>
      </c>
      <c r="Q24" s="7">
        <f>IF($A24="","",IF(OR($F24="",$F24="None"),0,IFERROR(VLOOKUP($F24,Assumptions!$F$6:$G$17,2,FALSE),"")))</f>
        <v/>
      </c>
      <c r="R24" s="7">
        <f>IF($A24="","",IF(OR($G24="",$G24="None"),0,IFERROR(VLOOKUP($G24,Assumptions!$F$6:$G$17,2,FALSE),"")))</f>
        <v/>
      </c>
      <c r="S24" s="7">
        <f>IF($A24="","",IF(OR($H24="",NOT(ISNUMBER($O24))),"",IFERROR($H24*$O24,"")))</f>
        <v/>
      </c>
      <c r="T24" s="7">
        <f>IF($A24="","",IF(OR($H24="",NOT(ISNUMBER($Q24)),NOT(ISNUMBER($R24))),"",IFERROR($H24*($Q24+$R24),"")))</f>
        <v/>
      </c>
      <c r="U24" s="7">
        <f>IF($A24="","",IF(OR($I24="",$H24="",NOT(ISNUMBER($P24))),"",IFERROR(MAX(0,$I24-($P24*$H24))*Assumptions!$J$6,"")))</f>
        <v/>
      </c>
      <c r="V24" s="7">
        <f>IF($A24="","",IF($L24="Yes",IF($M24="",0,$M24),0))</f>
        <v/>
      </c>
      <c r="W24" s="7">
        <f>IF($A24="","",IF(COUNT($S24:$V24)&lt;4,"",SUM($S24:$V24)))</f>
        <v/>
      </c>
      <c r="X24" s="21">
        <f>IF($A24="","",IF($B24="","",IFERROR($B24+Assumptions!$J$7,"")))</f>
        <v/>
      </c>
      <c r="Y24" s="22">
        <f>IF($A24="","",IF($B24="","Enter quote date",IF($C24="","Enter client alias",IF($D24="","Enter pet or group",IF($E24="","Select service",IF($H24="","Enter quantity",IF($I24="","Enter hours",IF($N24="","Select status",IF($H24&gt;Assumptions!$J$11,"Check quantity",IF($I24&gt;Assumptions!$J$9,"Check estimated hours",IF($O24="","Check service setup",IF(AND($F24&lt;&gt;"",$F24&lt;&gt;"None",$Q24=""),"Check add-on 1 setup",IF(AND($G24&lt;&gt;"",$G24&lt;&gt;"None",$R24=""),"Check add-on 2 setup",IF(AND($M24&lt;&gt;"",NOT(ISNUMBER($M24))),"Check surcharge amount",IF(AND(ISNUMBER($M24),$M24&gt;0,$K24=""),"Enter surcharge reason",IF(AND(ISNUMBER($M24),$M24&gt;0,$L24&lt;&gt;"Yes"),"Check surcharge approval",IF(AND(ISNUMBER($M24),$M24&gt;Assumptions!$J$8),"Check surcharge amount",IF($W24="","Check required inputs",IF(AND($X24&lt;TODAY(),$N24&lt;&gt;"Accepted",$N24&lt;&gt;"Declined",$N24&lt;&gt;"Expired"),"Check expiration","Ready for review")))))))))))))))))))</f>
        <v/>
      </c>
    </row>
    <row r="25">
      <c r="A25" s="14" t="n"/>
      <c r="B25" s="15" t="n"/>
      <c r="C25" s="14" t="n"/>
      <c r="D25" s="14" t="n"/>
      <c r="E25" s="14" t="n"/>
      <c r="F25" s="14" t="n"/>
      <c r="G25" s="14" t="n"/>
      <c r="H25" s="16" t="n"/>
      <c r="I25" s="17" t="n"/>
      <c r="J25" s="14" t="n"/>
      <c r="K25" s="14" t="n"/>
      <c r="L25" s="18" t="n"/>
      <c r="M25" s="19" t="n"/>
      <c r="N25" s="18" t="n"/>
      <c r="O25" s="10">
        <f>IF($A25="","",IFERROR(VLOOKUP($E25,Assumptions!$A$6:$D$17,2,FALSE),""))</f>
        <v/>
      </c>
      <c r="P25" s="23">
        <f>IF($A25="","",IFERROR(VLOOKUP($E25,Assumptions!$A$6:$D$17,3,FALSE),""))</f>
        <v/>
      </c>
      <c r="Q25" s="10">
        <f>IF($A25="","",IF(OR($F25="",$F25="None"),0,IFERROR(VLOOKUP($F25,Assumptions!$F$6:$G$17,2,FALSE),"")))</f>
        <v/>
      </c>
      <c r="R25" s="10">
        <f>IF($A25="","",IF(OR($G25="",$G25="None"),0,IFERROR(VLOOKUP($G25,Assumptions!$F$6:$G$17,2,FALSE),"")))</f>
        <v/>
      </c>
      <c r="S25" s="10">
        <f>IF($A25="","",IF(OR($H25="",NOT(ISNUMBER($O25))),"",IFERROR($H25*$O25,"")))</f>
        <v/>
      </c>
      <c r="T25" s="10">
        <f>IF($A25="","",IF(OR($H25="",NOT(ISNUMBER($Q25)),NOT(ISNUMBER($R25))),"",IFERROR($H25*($Q25+$R25),"")))</f>
        <v/>
      </c>
      <c r="U25" s="10">
        <f>IF($A25="","",IF(OR($I25="",$H25="",NOT(ISNUMBER($P25))),"",IFERROR(MAX(0,$I25-($P25*$H25))*Assumptions!$J$6,"")))</f>
        <v/>
      </c>
      <c r="V25" s="10">
        <f>IF($A25="","",IF($L25="Yes",IF($M25="",0,$M25),0))</f>
        <v/>
      </c>
      <c r="W25" s="10">
        <f>IF($A25="","",IF(COUNT($S25:$V25)&lt;4,"",SUM($S25:$V25)))</f>
        <v/>
      </c>
      <c r="X25" s="24">
        <f>IF($A25="","",IF($B25="","",IFERROR($B25+Assumptions!$J$7,"")))</f>
        <v/>
      </c>
      <c r="Y25" s="25">
        <f>IF($A25="","",IF($B25="","Enter quote date",IF($C25="","Enter client alias",IF($D25="","Enter pet or group",IF($E25="","Select service",IF($H25="","Enter quantity",IF($I25="","Enter hours",IF($N25="","Select status",IF($H25&gt;Assumptions!$J$11,"Check quantity",IF($I25&gt;Assumptions!$J$9,"Check estimated hours",IF($O25="","Check service setup",IF(AND($F25&lt;&gt;"",$F25&lt;&gt;"None",$Q25=""),"Check add-on 1 setup",IF(AND($G25&lt;&gt;"",$G25&lt;&gt;"None",$R25=""),"Check add-on 2 setup",IF(AND($M25&lt;&gt;"",NOT(ISNUMBER($M25))),"Check surcharge amount",IF(AND(ISNUMBER($M25),$M25&gt;0,$K25=""),"Enter surcharge reason",IF(AND(ISNUMBER($M25),$M25&gt;0,$L25&lt;&gt;"Yes"),"Check surcharge approval",IF(AND(ISNUMBER($M25),$M25&gt;Assumptions!$J$8),"Check surcharge amount",IF($W25="","Check required inputs",IF(AND($X25&lt;TODAY(),$N25&lt;&gt;"Accepted",$N25&lt;&gt;"Declined",$N25&lt;&gt;"Expired"),"Check expiration","Ready for review")))))))))))))))))))</f>
        <v/>
      </c>
    </row>
    <row r="26">
      <c r="A26" s="14" t="n"/>
      <c r="B26" s="15" t="n"/>
      <c r="C26" s="14" t="n"/>
      <c r="D26" s="14" t="n"/>
      <c r="E26" s="14" t="n"/>
      <c r="F26" s="14" t="n"/>
      <c r="G26" s="14" t="n"/>
      <c r="H26" s="16" t="n"/>
      <c r="I26" s="17" t="n"/>
      <c r="J26" s="14" t="n"/>
      <c r="K26" s="14" t="n"/>
      <c r="L26" s="18" t="n"/>
      <c r="M26" s="19" t="n"/>
      <c r="N26" s="18" t="n"/>
      <c r="O26" s="7">
        <f>IF($A26="","",IFERROR(VLOOKUP($E26,Assumptions!$A$6:$D$17,2,FALSE),""))</f>
        <v/>
      </c>
      <c r="P26" s="20">
        <f>IF($A26="","",IFERROR(VLOOKUP($E26,Assumptions!$A$6:$D$17,3,FALSE),""))</f>
        <v/>
      </c>
      <c r="Q26" s="7">
        <f>IF($A26="","",IF(OR($F26="",$F26="None"),0,IFERROR(VLOOKUP($F26,Assumptions!$F$6:$G$17,2,FALSE),"")))</f>
        <v/>
      </c>
      <c r="R26" s="7">
        <f>IF($A26="","",IF(OR($G26="",$G26="None"),0,IFERROR(VLOOKUP($G26,Assumptions!$F$6:$G$17,2,FALSE),"")))</f>
        <v/>
      </c>
      <c r="S26" s="7">
        <f>IF($A26="","",IF(OR($H26="",NOT(ISNUMBER($O26))),"",IFERROR($H26*$O26,"")))</f>
        <v/>
      </c>
      <c r="T26" s="7">
        <f>IF($A26="","",IF(OR($H26="",NOT(ISNUMBER($Q26)),NOT(ISNUMBER($R26))),"",IFERROR($H26*($Q26+$R26),"")))</f>
        <v/>
      </c>
      <c r="U26" s="7">
        <f>IF($A26="","",IF(OR($I26="",$H26="",NOT(ISNUMBER($P26))),"",IFERROR(MAX(0,$I26-($P26*$H26))*Assumptions!$J$6,"")))</f>
        <v/>
      </c>
      <c r="V26" s="7">
        <f>IF($A26="","",IF($L26="Yes",IF($M26="",0,$M26),0))</f>
        <v/>
      </c>
      <c r="W26" s="7">
        <f>IF($A26="","",IF(COUNT($S26:$V26)&lt;4,"",SUM($S26:$V26)))</f>
        <v/>
      </c>
      <c r="X26" s="21">
        <f>IF($A26="","",IF($B26="","",IFERROR($B26+Assumptions!$J$7,"")))</f>
        <v/>
      </c>
      <c r="Y26" s="22">
        <f>IF($A26="","",IF($B26="","Enter quote date",IF($C26="","Enter client alias",IF($D26="","Enter pet or group",IF($E26="","Select service",IF($H26="","Enter quantity",IF($I26="","Enter hours",IF($N26="","Select status",IF($H26&gt;Assumptions!$J$11,"Check quantity",IF($I26&gt;Assumptions!$J$9,"Check estimated hours",IF($O26="","Check service setup",IF(AND($F26&lt;&gt;"",$F26&lt;&gt;"None",$Q26=""),"Check add-on 1 setup",IF(AND($G26&lt;&gt;"",$G26&lt;&gt;"None",$R26=""),"Check add-on 2 setup",IF(AND($M26&lt;&gt;"",NOT(ISNUMBER($M26))),"Check surcharge amount",IF(AND(ISNUMBER($M26),$M26&gt;0,$K26=""),"Enter surcharge reason",IF(AND(ISNUMBER($M26),$M26&gt;0,$L26&lt;&gt;"Yes"),"Check surcharge approval",IF(AND(ISNUMBER($M26),$M26&gt;Assumptions!$J$8),"Check surcharge amount",IF($W26="","Check required inputs",IF(AND($X26&lt;TODAY(),$N26&lt;&gt;"Accepted",$N26&lt;&gt;"Declined",$N26&lt;&gt;"Expired"),"Check expiration","Ready for review")))))))))))))))))))</f>
        <v/>
      </c>
    </row>
    <row r="27">
      <c r="A27" s="14" t="n"/>
      <c r="B27" s="15" t="n"/>
      <c r="C27" s="14" t="n"/>
      <c r="D27" s="14" t="n"/>
      <c r="E27" s="14" t="n"/>
      <c r="F27" s="14" t="n"/>
      <c r="G27" s="14" t="n"/>
      <c r="H27" s="16" t="n"/>
      <c r="I27" s="17" t="n"/>
      <c r="J27" s="14" t="n"/>
      <c r="K27" s="14" t="n"/>
      <c r="L27" s="18" t="n"/>
      <c r="M27" s="19" t="n"/>
      <c r="N27" s="18" t="n"/>
      <c r="O27" s="10">
        <f>IF($A27="","",IFERROR(VLOOKUP($E27,Assumptions!$A$6:$D$17,2,FALSE),""))</f>
        <v/>
      </c>
      <c r="P27" s="23">
        <f>IF($A27="","",IFERROR(VLOOKUP($E27,Assumptions!$A$6:$D$17,3,FALSE),""))</f>
        <v/>
      </c>
      <c r="Q27" s="10">
        <f>IF($A27="","",IF(OR($F27="",$F27="None"),0,IFERROR(VLOOKUP($F27,Assumptions!$F$6:$G$17,2,FALSE),"")))</f>
        <v/>
      </c>
      <c r="R27" s="10">
        <f>IF($A27="","",IF(OR($G27="",$G27="None"),0,IFERROR(VLOOKUP($G27,Assumptions!$F$6:$G$17,2,FALSE),"")))</f>
        <v/>
      </c>
      <c r="S27" s="10">
        <f>IF($A27="","",IF(OR($H27="",NOT(ISNUMBER($O27))),"",IFERROR($H27*$O27,"")))</f>
        <v/>
      </c>
      <c r="T27" s="10">
        <f>IF($A27="","",IF(OR($H27="",NOT(ISNUMBER($Q27)),NOT(ISNUMBER($R27))),"",IFERROR($H27*($Q27+$R27),"")))</f>
        <v/>
      </c>
      <c r="U27" s="10">
        <f>IF($A27="","",IF(OR($I27="",$H27="",NOT(ISNUMBER($P27))),"",IFERROR(MAX(0,$I27-($P27*$H27))*Assumptions!$J$6,"")))</f>
        <v/>
      </c>
      <c r="V27" s="10">
        <f>IF($A27="","",IF($L27="Yes",IF($M27="",0,$M27),0))</f>
        <v/>
      </c>
      <c r="W27" s="10">
        <f>IF($A27="","",IF(COUNT($S27:$V27)&lt;4,"",SUM($S27:$V27)))</f>
        <v/>
      </c>
      <c r="X27" s="24">
        <f>IF($A27="","",IF($B27="","",IFERROR($B27+Assumptions!$J$7,"")))</f>
        <v/>
      </c>
      <c r="Y27" s="25">
        <f>IF($A27="","",IF($B27="","Enter quote date",IF($C27="","Enter client alias",IF($D27="","Enter pet or group",IF($E27="","Select service",IF($H27="","Enter quantity",IF($I27="","Enter hours",IF($N27="","Select status",IF($H27&gt;Assumptions!$J$11,"Check quantity",IF($I27&gt;Assumptions!$J$9,"Check estimated hours",IF($O27="","Check service setup",IF(AND($F27&lt;&gt;"",$F27&lt;&gt;"None",$Q27=""),"Check add-on 1 setup",IF(AND($G27&lt;&gt;"",$G27&lt;&gt;"None",$R27=""),"Check add-on 2 setup",IF(AND($M27&lt;&gt;"",NOT(ISNUMBER($M27))),"Check surcharge amount",IF(AND(ISNUMBER($M27),$M27&gt;0,$K27=""),"Enter surcharge reason",IF(AND(ISNUMBER($M27),$M27&gt;0,$L27&lt;&gt;"Yes"),"Check surcharge approval",IF(AND(ISNUMBER($M27),$M27&gt;Assumptions!$J$8),"Check surcharge amount",IF($W27="","Check required inputs",IF(AND($X27&lt;TODAY(),$N27&lt;&gt;"Accepted",$N27&lt;&gt;"Declined",$N27&lt;&gt;"Expired"),"Check expiration","Ready for review")))))))))))))))))))</f>
        <v/>
      </c>
    </row>
    <row r="28">
      <c r="A28" s="14" t="n"/>
      <c r="B28" s="15" t="n"/>
      <c r="C28" s="14" t="n"/>
      <c r="D28" s="14" t="n"/>
      <c r="E28" s="14" t="n"/>
      <c r="F28" s="14" t="n"/>
      <c r="G28" s="14" t="n"/>
      <c r="H28" s="16" t="n"/>
      <c r="I28" s="17" t="n"/>
      <c r="J28" s="14" t="n"/>
      <c r="K28" s="14" t="n"/>
      <c r="L28" s="18" t="n"/>
      <c r="M28" s="19" t="n"/>
      <c r="N28" s="18" t="n"/>
      <c r="O28" s="7">
        <f>IF($A28="","",IFERROR(VLOOKUP($E28,Assumptions!$A$6:$D$17,2,FALSE),""))</f>
        <v/>
      </c>
      <c r="P28" s="20">
        <f>IF($A28="","",IFERROR(VLOOKUP($E28,Assumptions!$A$6:$D$17,3,FALSE),""))</f>
        <v/>
      </c>
      <c r="Q28" s="7">
        <f>IF($A28="","",IF(OR($F28="",$F28="None"),0,IFERROR(VLOOKUP($F28,Assumptions!$F$6:$G$17,2,FALSE),"")))</f>
        <v/>
      </c>
      <c r="R28" s="7">
        <f>IF($A28="","",IF(OR($G28="",$G28="None"),0,IFERROR(VLOOKUP($G28,Assumptions!$F$6:$G$17,2,FALSE),"")))</f>
        <v/>
      </c>
      <c r="S28" s="7">
        <f>IF($A28="","",IF(OR($H28="",NOT(ISNUMBER($O28))),"",IFERROR($H28*$O28,"")))</f>
        <v/>
      </c>
      <c r="T28" s="7">
        <f>IF($A28="","",IF(OR($H28="",NOT(ISNUMBER($Q28)),NOT(ISNUMBER($R28))),"",IFERROR($H28*($Q28+$R28),"")))</f>
        <v/>
      </c>
      <c r="U28" s="7">
        <f>IF($A28="","",IF(OR($I28="",$H28="",NOT(ISNUMBER($P28))),"",IFERROR(MAX(0,$I28-($P28*$H28))*Assumptions!$J$6,"")))</f>
        <v/>
      </c>
      <c r="V28" s="7">
        <f>IF($A28="","",IF($L28="Yes",IF($M28="",0,$M28),0))</f>
        <v/>
      </c>
      <c r="W28" s="7">
        <f>IF($A28="","",IF(COUNT($S28:$V28)&lt;4,"",SUM($S28:$V28)))</f>
        <v/>
      </c>
      <c r="X28" s="21">
        <f>IF($A28="","",IF($B28="","",IFERROR($B28+Assumptions!$J$7,"")))</f>
        <v/>
      </c>
      <c r="Y28" s="22">
        <f>IF($A28="","",IF($B28="","Enter quote date",IF($C28="","Enter client alias",IF($D28="","Enter pet or group",IF($E28="","Select service",IF($H28="","Enter quantity",IF($I28="","Enter hours",IF($N28="","Select status",IF($H28&gt;Assumptions!$J$11,"Check quantity",IF($I28&gt;Assumptions!$J$9,"Check estimated hours",IF($O28="","Check service setup",IF(AND($F28&lt;&gt;"",$F28&lt;&gt;"None",$Q28=""),"Check add-on 1 setup",IF(AND($G28&lt;&gt;"",$G28&lt;&gt;"None",$R28=""),"Check add-on 2 setup",IF(AND($M28&lt;&gt;"",NOT(ISNUMBER($M28))),"Check surcharge amount",IF(AND(ISNUMBER($M28),$M28&gt;0,$K28=""),"Enter surcharge reason",IF(AND(ISNUMBER($M28),$M28&gt;0,$L28&lt;&gt;"Yes"),"Check surcharge approval",IF(AND(ISNUMBER($M28),$M28&gt;Assumptions!$J$8),"Check surcharge amount",IF($W28="","Check required inputs",IF(AND($X28&lt;TODAY(),$N28&lt;&gt;"Accepted",$N28&lt;&gt;"Declined",$N28&lt;&gt;"Expired"),"Check expiration","Ready for review")))))))))))))))))))</f>
        <v/>
      </c>
    </row>
    <row r="29">
      <c r="A29" s="14" t="n"/>
      <c r="B29" s="15" t="n"/>
      <c r="C29" s="14" t="n"/>
      <c r="D29" s="14" t="n"/>
      <c r="E29" s="14" t="n"/>
      <c r="F29" s="14" t="n"/>
      <c r="G29" s="14" t="n"/>
      <c r="H29" s="16" t="n"/>
      <c r="I29" s="17" t="n"/>
      <c r="J29" s="14" t="n"/>
      <c r="K29" s="14" t="n"/>
      <c r="L29" s="18" t="n"/>
      <c r="M29" s="19" t="n"/>
      <c r="N29" s="18" t="n"/>
      <c r="O29" s="10">
        <f>IF($A29="","",IFERROR(VLOOKUP($E29,Assumptions!$A$6:$D$17,2,FALSE),""))</f>
        <v/>
      </c>
      <c r="P29" s="23">
        <f>IF($A29="","",IFERROR(VLOOKUP($E29,Assumptions!$A$6:$D$17,3,FALSE),""))</f>
        <v/>
      </c>
      <c r="Q29" s="10">
        <f>IF($A29="","",IF(OR($F29="",$F29="None"),0,IFERROR(VLOOKUP($F29,Assumptions!$F$6:$G$17,2,FALSE),"")))</f>
        <v/>
      </c>
      <c r="R29" s="10">
        <f>IF($A29="","",IF(OR($G29="",$G29="None"),0,IFERROR(VLOOKUP($G29,Assumptions!$F$6:$G$17,2,FALSE),"")))</f>
        <v/>
      </c>
      <c r="S29" s="10">
        <f>IF($A29="","",IF(OR($H29="",NOT(ISNUMBER($O29))),"",IFERROR($H29*$O29,"")))</f>
        <v/>
      </c>
      <c r="T29" s="10">
        <f>IF($A29="","",IF(OR($H29="",NOT(ISNUMBER($Q29)),NOT(ISNUMBER($R29))),"",IFERROR($H29*($Q29+$R29),"")))</f>
        <v/>
      </c>
      <c r="U29" s="10">
        <f>IF($A29="","",IF(OR($I29="",$H29="",NOT(ISNUMBER($P29))),"",IFERROR(MAX(0,$I29-($P29*$H29))*Assumptions!$J$6,"")))</f>
        <v/>
      </c>
      <c r="V29" s="10">
        <f>IF($A29="","",IF($L29="Yes",IF($M29="",0,$M29),0))</f>
        <v/>
      </c>
      <c r="W29" s="10">
        <f>IF($A29="","",IF(COUNT($S29:$V29)&lt;4,"",SUM($S29:$V29)))</f>
        <v/>
      </c>
      <c r="X29" s="24">
        <f>IF($A29="","",IF($B29="","",IFERROR($B29+Assumptions!$J$7,"")))</f>
        <v/>
      </c>
      <c r="Y29" s="25">
        <f>IF($A29="","",IF($B29="","Enter quote date",IF($C29="","Enter client alias",IF($D29="","Enter pet or group",IF($E29="","Select service",IF($H29="","Enter quantity",IF($I29="","Enter hours",IF($N29="","Select status",IF($H29&gt;Assumptions!$J$11,"Check quantity",IF($I29&gt;Assumptions!$J$9,"Check estimated hours",IF($O29="","Check service setup",IF(AND($F29&lt;&gt;"",$F29&lt;&gt;"None",$Q29=""),"Check add-on 1 setup",IF(AND($G29&lt;&gt;"",$G29&lt;&gt;"None",$R29=""),"Check add-on 2 setup",IF(AND($M29&lt;&gt;"",NOT(ISNUMBER($M29))),"Check surcharge amount",IF(AND(ISNUMBER($M29),$M29&gt;0,$K29=""),"Enter surcharge reason",IF(AND(ISNUMBER($M29),$M29&gt;0,$L29&lt;&gt;"Yes"),"Check surcharge approval",IF(AND(ISNUMBER($M29),$M29&gt;Assumptions!$J$8),"Check surcharge amount",IF($W29="","Check required inputs",IF(AND($X29&lt;TODAY(),$N29&lt;&gt;"Accepted",$N29&lt;&gt;"Declined",$N29&lt;&gt;"Expired"),"Check expiration","Ready for review")))))))))))))))))))</f>
        <v/>
      </c>
    </row>
    <row r="30">
      <c r="A30" s="14" t="n"/>
      <c r="B30" s="15" t="n"/>
      <c r="C30" s="14" t="n"/>
      <c r="D30" s="14" t="n"/>
      <c r="E30" s="14" t="n"/>
      <c r="F30" s="14" t="n"/>
      <c r="G30" s="14" t="n"/>
      <c r="H30" s="16" t="n"/>
      <c r="I30" s="17" t="n"/>
      <c r="J30" s="14" t="n"/>
      <c r="K30" s="14" t="n"/>
      <c r="L30" s="18" t="n"/>
      <c r="M30" s="19" t="n"/>
      <c r="N30" s="18" t="n"/>
      <c r="O30" s="7">
        <f>IF($A30="","",IFERROR(VLOOKUP($E30,Assumptions!$A$6:$D$17,2,FALSE),""))</f>
        <v/>
      </c>
      <c r="P30" s="20">
        <f>IF($A30="","",IFERROR(VLOOKUP($E30,Assumptions!$A$6:$D$17,3,FALSE),""))</f>
        <v/>
      </c>
      <c r="Q30" s="7">
        <f>IF($A30="","",IF(OR($F30="",$F30="None"),0,IFERROR(VLOOKUP($F30,Assumptions!$F$6:$G$17,2,FALSE),"")))</f>
        <v/>
      </c>
      <c r="R30" s="7">
        <f>IF($A30="","",IF(OR($G30="",$G30="None"),0,IFERROR(VLOOKUP($G30,Assumptions!$F$6:$G$17,2,FALSE),"")))</f>
        <v/>
      </c>
      <c r="S30" s="7">
        <f>IF($A30="","",IF(OR($H30="",NOT(ISNUMBER($O30))),"",IFERROR($H30*$O30,"")))</f>
        <v/>
      </c>
      <c r="T30" s="7">
        <f>IF($A30="","",IF(OR($H30="",NOT(ISNUMBER($Q30)),NOT(ISNUMBER($R30))),"",IFERROR($H30*($Q30+$R30),"")))</f>
        <v/>
      </c>
      <c r="U30" s="7">
        <f>IF($A30="","",IF(OR($I30="",$H30="",NOT(ISNUMBER($P30))),"",IFERROR(MAX(0,$I30-($P30*$H30))*Assumptions!$J$6,"")))</f>
        <v/>
      </c>
      <c r="V30" s="7">
        <f>IF($A30="","",IF($L30="Yes",IF($M30="",0,$M30),0))</f>
        <v/>
      </c>
      <c r="W30" s="7">
        <f>IF($A30="","",IF(COUNT($S30:$V30)&lt;4,"",SUM($S30:$V30)))</f>
        <v/>
      </c>
      <c r="X30" s="21">
        <f>IF($A30="","",IF($B30="","",IFERROR($B30+Assumptions!$J$7,"")))</f>
        <v/>
      </c>
      <c r="Y30" s="22">
        <f>IF($A30="","",IF($B30="","Enter quote date",IF($C30="","Enter client alias",IF($D30="","Enter pet or group",IF($E30="","Select service",IF($H30="","Enter quantity",IF($I30="","Enter hours",IF($N30="","Select status",IF($H30&gt;Assumptions!$J$11,"Check quantity",IF($I30&gt;Assumptions!$J$9,"Check estimated hours",IF($O30="","Check service setup",IF(AND($F30&lt;&gt;"",$F30&lt;&gt;"None",$Q30=""),"Check add-on 1 setup",IF(AND($G30&lt;&gt;"",$G30&lt;&gt;"None",$R30=""),"Check add-on 2 setup",IF(AND($M30&lt;&gt;"",NOT(ISNUMBER($M30))),"Check surcharge amount",IF(AND(ISNUMBER($M30),$M30&gt;0,$K30=""),"Enter surcharge reason",IF(AND(ISNUMBER($M30),$M30&gt;0,$L30&lt;&gt;"Yes"),"Check surcharge approval",IF(AND(ISNUMBER($M30),$M30&gt;Assumptions!$J$8),"Check surcharge amount",IF($W30="","Check required inputs",IF(AND($X30&lt;TODAY(),$N30&lt;&gt;"Accepted",$N30&lt;&gt;"Declined",$N30&lt;&gt;"Expired"),"Check expiration","Ready for review")))))))))))))))))))</f>
        <v/>
      </c>
    </row>
    <row r="31">
      <c r="A31" s="14" t="n"/>
      <c r="B31" s="15" t="n"/>
      <c r="C31" s="14" t="n"/>
      <c r="D31" s="14" t="n"/>
      <c r="E31" s="14" t="n"/>
      <c r="F31" s="14" t="n"/>
      <c r="G31" s="14" t="n"/>
      <c r="H31" s="16" t="n"/>
      <c r="I31" s="17" t="n"/>
      <c r="J31" s="14" t="n"/>
      <c r="K31" s="14" t="n"/>
      <c r="L31" s="18" t="n"/>
      <c r="M31" s="19" t="n"/>
      <c r="N31" s="18" t="n"/>
      <c r="O31" s="10">
        <f>IF($A31="","",IFERROR(VLOOKUP($E31,Assumptions!$A$6:$D$17,2,FALSE),""))</f>
        <v/>
      </c>
      <c r="P31" s="23">
        <f>IF($A31="","",IFERROR(VLOOKUP($E31,Assumptions!$A$6:$D$17,3,FALSE),""))</f>
        <v/>
      </c>
      <c r="Q31" s="10">
        <f>IF($A31="","",IF(OR($F31="",$F31="None"),0,IFERROR(VLOOKUP($F31,Assumptions!$F$6:$G$17,2,FALSE),"")))</f>
        <v/>
      </c>
      <c r="R31" s="10">
        <f>IF($A31="","",IF(OR($G31="",$G31="None"),0,IFERROR(VLOOKUP($G31,Assumptions!$F$6:$G$17,2,FALSE),"")))</f>
        <v/>
      </c>
      <c r="S31" s="10">
        <f>IF($A31="","",IF(OR($H31="",NOT(ISNUMBER($O31))),"",IFERROR($H31*$O31,"")))</f>
        <v/>
      </c>
      <c r="T31" s="10">
        <f>IF($A31="","",IF(OR($H31="",NOT(ISNUMBER($Q31)),NOT(ISNUMBER($R31))),"",IFERROR($H31*($Q31+$R31),"")))</f>
        <v/>
      </c>
      <c r="U31" s="10">
        <f>IF($A31="","",IF(OR($I31="",$H31="",NOT(ISNUMBER($P31))),"",IFERROR(MAX(0,$I31-($P31*$H31))*Assumptions!$J$6,"")))</f>
        <v/>
      </c>
      <c r="V31" s="10">
        <f>IF($A31="","",IF($L31="Yes",IF($M31="",0,$M31),0))</f>
        <v/>
      </c>
      <c r="W31" s="10">
        <f>IF($A31="","",IF(COUNT($S31:$V31)&lt;4,"",SUM($S31:$V31)))</f>
        <v/>
      </c>
      <c r="X31" s="24">
        <f>IF($A31="","",IF($B31="","",IFERROR($B31+Assumptions!$J$7,"")))</f>
        <v/>
      </c>
      <c r="Y31" s="25">
        <f>IF($A31="","",IF($B31="","Enter quote date",IF($C31="","Enter client alias",IF($D31="","Enter pet or group",IF($E31="","Select service",IF($H31="","Enter quantity",IF($I31="","Enter hours",IF($N31="","Select status",IF($H31&gt;Assumptions!$J$11,"Check quantity",IF($I31&gt;Assumptions!$J$9,"Check estimated hours",IF($O31="","Check service setup",IF(AND($F31&lt;&gt;"",$F31&lt;&gt;"None",$Q31=""),"Check add-on 1 setup",IF(AND($G31&lt;&gt;"",$G31&lt;&gt;"None",$R31=""),"Check add-on 2 setup",IF(AND($M31&lt;&gt;"",NOT(ISNUMBER($M31))),"Check surcharge amount",IF(AND(ISNUMBER($M31),$M31&gt;0,$K31=""),"Enter surcharge reason",IF(AND(ISNUMBER($M31),$M31&gt;0,$L31&lt;&gt;"Yes"),"Check surcharge approval",IF(AND(ISNUMBER($M31),$M31&gt;Assumptions!$J$8),"Check surcharge amount",IF($W31="","Check required inputs",IF(AND($X31&lt;TODAY(),$N31&lt;&gt;"Accepted",$N31&lt;&gt;"Declined",$N31&lt;&gt;"Expired"),"Check expiration","Ready for review")))))))))))))))))))</f>
        <v/>
      </c>
    </row>
    <row r="32">
      <c r="A32" s="14" t="n"/>
      <c r="B32" s="15" t="n"/>
      <c r="C32" s="14" t="n"/>
      <c r="D32" s="14" t="n"/>
      <c r="E32" s="14" t="n"/>
      <c r="F32" s="14" t="n"/>
      <c r="G32" s="14" t="n"/>
      <c r="H32" s="16" t="n"/>
      <c r="I32" s="17" t="n"/>
      <c r="J32" s="14" t="n"/>
      <c r="K32" s="14" t="n"/>
      <c r="L32" s="18" t="n"/>
      <c r="M32" s="19" t="n"/>
      <c r="N32" s="18" t="n"/>
      <c r="O32" s="7">
        <f>IF($A32="","",IFERROR(VLOOKUP($E32,Assumptions!$A$6:$D$17,2,FALSE),""))</f>
        <v/>
      </c>
      <c r="P32" s="20">
        <f>IF($A32="","",IFERROR(VLOOKUP($E32,Assumptions!$A$6:$D$17,3,FALSE),""))</f>
        <v/>
      </c>
      <c r="Q32" s="7">
        <f>IF($A32="","",IF(OR($F32="",$F32="None"),0,IFERROR(VLOOKUP($F32,Assumptions!$F$6:$G$17,2,FALSE),"")))</f>
        <v/>
      </c>
      <c r="R32" s="7">
        <f>IF($A32="","",IF(OR($G32="",$G32="None"),0,IFERROR(VLOOKUP($G32,Assumptions!$F$6:$G$17,2,FALSE),"")))</f>
        <v/>
      </c>
      <c r="S32" s="7">
        <f>IF($A32="","",IF(OR($H32="",NOT(ISNUMBER($O32))),"",IFERROR($H32*$O32,"")))</f>
        <v/>
      </c>
      <c r="T32" s="7">
        <f>IF($A32="","",IF(OR($H32="",NOT(ISNUMBER($Q32)),NOT(ISNUMBER($R32))),"",IFERROR($H32*($Q32+$R32),"")))</f>
        <v/>
      </c>
      <c r="U32" s="7">
        <f>IF($A32="","",IF(OR($I32="",$H32="",NOT(ISNUMBER($P32))),"",IFERROR(MAX(0,$I32-($P32*$H32))*Assumptions!$J$6,"")))</f>
        <v/>
      </c>
      <c r="V32" s="7">
        <f>IF($A32="","",IF($L32="Yes",IF($M32="",0,$M32),0))</f>
        <v/>
      </c>
      <c r="W32" s="7">
        <f>IF($A32="","",IF(COUNT($S32:$V32)&lt;4,"",SUM($S32:$V32)))</f>
        <v/>
      </c>
      <c r="X32" s="21">
        <f>IF($A32="","",IF($B32="","",IFERROR($B32+Assumptions!$J$7,"")))</f>
        <v/>
      </c>
      <c r="Y32" s="22">
        <f>IF($A32="","",IF($B32="","Enter quote date",IF($C32="","Enter client alias",IF($D32="","Enter pet or group",IF($E32="","Select service",IF($H32="","Enter quantity",IF($I32="","Enter hours",IF($N32="","Select status",IF($H32&gt;Assumptions!$J$11,"Check quantity",IF($I32&gt;Assumptions!$J$9,"Check estimated hours",IF($O32="","Check service setup",IF(AND($F32&lt;&gt;"",$F32&lt;&gt;"None",$Q32=""),"Check add-on 1 setup",IF(AND($G32&lt;&gt;"",$G32&lt;&gt;"None",$R32=""),"Check add-on 2 setup",IF(AND($M32&lt;&gt;"",NOT(ISNUMBER($M32))),"Check surcharge amount",IF(AND(ISNUMBER($M32),$M32&gt;0,$K32=""),"Enter surcharge reason",IF(AND(ISNUMBER($M32),$M32&gt;0,$L32&lt;&gt;"Yes"),"Check surcharge approval",IF(AND(ISNUMBER($M32),$M32&gt;Assumptions!$J$8),"Check surcharge amount",IF($W32="","Check required inputs",IF(AND($X32&lt;TODAY(),$N32&lt;&gt;"Accepted",$N32&lt;&gt;"Declined",$N32&lt;&gt;"Expired"),"Check expiration","Ready for review")))))))))))))))))))</f>
        <v/>
      </c>
    </row>
    <row r="33">
      <c r="A33" s="14" t="n"/>
      <c r="B33" s="15" t="n"/>
      <c r="C33" s="14" t="n"/>
      <c r="D33" s="14" t="n"/>
      <c r="E33" s="14" t="n"/>
      <c r="F33" s="14" t="n"/>
      <c r="G33" s="14" t="n"/>
      <c r="H33" s="16" t="n"/>
      <c r="I33" s="17" t="n"/>
      <c r="J33" s="14" t="n"/>
      <c r="K33" s="14" t="n"/>
      <c r="L33" s="18" t="n"/>
      <c r="M33" s="19" t="n"/>
      <c r="N33" s="18" t="n"/>
      <c r="O33" s="10">
        <f>IF($A33="","",IFERROR(VLOOKUP($E33,Assumptions!$A$6:$D$17,2,FALSE),""))</f>
        <v/>
      </c>
      <c r="P33" s="23">
        <f>IF($A33="","",IFERROR(VLOOKUP($E33,Assumptions!$A$6:$D$17,3,FALSE),""))</f>
        <v/>
      </c>
      <c r="Q33" s="10">
        <f>IF($A33="","",IF(OR($F33="",$F33="None"),0,IFERROR(VLOOKUP($F33,Assumptions!$F$6:$G$17,2,FALSE),"")))</f>
        <v/>
      </c>
      <c r="R33" s="10">
        <f>IF($A33="","",IF(OR($G33="",$G33="None"),0,IFERROR(VLOOKUP($G33,Assumptions!$F$6:$G$17,2,FALSE),"")))</f>
        <v/>
      </c>
      <c r="S33" s="10">
        <f>IF($A33="","",IF(OR($H33="",NOT(ISNUMBER($O33))),"",IFERROR($H33*$O33,"")))</f>
        <v/>
      </c>
      <c r="T33" s="10">
        <f>IF($A33="","",IF(OR($H33="",NOT(ISNUMBER($Q33)),NOT(ISNUMBER($R33))),"",IFERROR($H33*($Q33+$R33),"")))</f>
        <v/>
      </c>
      <c r="U33" s="10">
        <f>IF($A33="","",IF(OR($I33="",$H33="",NOT(ISNUMBER($P33))),"",IFERROR(MAX(0,$I33-($P33*$H33))*Assumptions!$J$6,"")))</f>
        <v/>
      </c>
      <c r="V33" s="10">
        <f>IF($A33="","",IF($L33="Yes",IF($M33="",0,$M33),0))</f>
        <v/>
      </c>
      <c r="W33" s="10">
        <f>IF($A33="","",IF(COUNT($S33:$V33)&lt;4,"",SUM($S33:$V33)))</f>
        <v/>
      </c>
      <c r="X33" s="24">
        <f>IF($A33="","",IF($B33="","",IFERROR($B33+Assumptions!$J$7,"")))</f>
        <v/>
      </c>
      <c r="Y33" s="25">
        <f>IF($A33="","",IF($B33="","Enter quote date",IF($C33="","Enter client alias",IF($D33="","Enter pet or group",IF($E33="","Select service",IF($H33="","Enter quantity",IF($I33="","Enter hours",IF($N33="","Select status",IF($H33&gt;Assumptions!$J$11,"Check quantity",IF($I33&gt;Assumptions!$J$9,"Check estimated hours",IF($O33="","Check service setup",IF(AND($F33&lt;&gt;"",$F33&lt;&gt;"None",$Q33=""),"Check add-on 1 setup",IF(AND($G33&lt;&gt;"",$G33&lt;&gt;"None",$R33=""),"Check add-on 2 setup",IF(AND($M33&lt;&gt;"",NOT(ISNUMBER($M33))),"Check surcharge amount",IF(AND(ISNUMBER($M33),$M33&gt;0,$K33=""),"Enter surcharge reason",IF(AND(ISNUMBER($M33),$M33&gt;0,$L33&lt;&gt;"Yes"),"Check surcharge approval",IF(AND(ISNUMBER($M33),$M33&gt;Assumptions!$J$8),"Check surcharge amount",IF($W33="","Check required inputs",IF(AND($X33&lt;TODAY(),$N33&lt;&gt;"Accepted",$N33&lt;&gt;"Declined",$N33&lt;&gt;"Expired"),"Check expiration","Ready for review")))))))))))))))))))</f>
        <v/>
      </c>
    </row>
    <row r="34">
      <c r="A34" s="14" t="n"/>
      <c r="B34" s="15" t="n"/>
      <c r="C34" s="14" t="n"/>
      <c r="D34" s="14" t="n"/>
      <c r="E34" s="14" t="n"/>
      <c r="F34" s="14" t="n"/>
      <c r="G34" s="14" t="n"/>
      <c r="H34" s="16" t="n"/>
      <c r="I34" s="17" t="n"/>
      <c r="J34" s="14" t="n"/>
      <c r="K34" s="14" t="n"/>
      <c r="L34" s="18" t="n"/>
      <c r="M34" s="19" t="n"/>
      <c r="N34" s="18" t="n"/>
      <c r="O34" s="7">
        <f>IF($A34="","",IFERROR(VLOOKUP($E34,Assumptions!$A$6:$D$17,2,FALSE),""))</f>
        <v/>
      </c>
      <c r="P34" s="20">
        <f>IF($A34="","",IFERROR(VLOOKUP($E34,Assumptions!$A$6:$D$17,3,FALSE),""))</f>
        <v/>
      </c>
      <c r="Q34" s="7">
        <f>IF($A34="","",IF(OR($F34="",$F34="None"),0,IFERROR(VLOOKUP($F34,Assumptions!$F$6:$G$17,2,FALSE),"")))</f>
        <v/>
      </c>
      <c r="R34" s="7">
        <f>IF($A34="","",IF(OR($G34="",$G34="None"),0,IFERROR(VLOOKUP($G34,Assumptions!$F$6:$G$17,2,FALSE),"")))</f>
        <v/>
      </c>
      <c r="S34" s="7">
        <f>IF($A34="","",IF(OR($H34="",NOT(ISNUMBER($O34))),"",IFERROR($H34*$O34,"")))</f>
        <v/>
      </c>
      <c r="T34" s="7">
        <f>IF($A34="","",IF(OR($H34="",NOT(ISNUMBER($Q34)),NOT(ISNUMBER($R34))),"",IFERROR($H34*($Q34+$R34),"")))</f>
        <v/>
      </c>
      <c r="U34" s="7">
        <f>IF($A34="","",IF(OR($I34="",$H34="",NOT(ISNUMBER($P34))),"",IFERROR(MAX(0,$I34-($P34*$H34))*Assumptions!$J$6,"")))</f>
        <v/>
      </c>
      <c r="V34" s="7">
        <f>IF($A34="","",IF($L34="Yes",IF($M34="",0,$M34),0))</f>
        <v/>
      </c>
      <c r="W34" s="7">
        <f>IF($A34="","",IF(COUNT($S34:$V34)&lt;4,"",SUM($S34:$V34)))</f>
        <v/>
      </c>
      <c r="X34" s="21">
        <f>IF($A34="","",IF($B34="","",IFERROR($B34+Assumptions!$J$7,"")))</f>
        <v/>
      </c>
      <c r="Y34" s="22">
        <f>IF($A34="","",IF($B34="","Enter quote date",IF($C34="","Enter client alias",IF($D34="","Enter pet or group",IF($E34="","Select service",IF($H34="","Enter quantity",IF($I34="","Enter hours",IF($N34="","Select status",IF($H34&gt;Assumptions!$J$11,"Check quantity",IF($I34&gt;Assumptions!$J$9,"Check estimated hours",IF($O34="","Check service setup",IF(AND($F34&lt;&gt;"",$F34&lt;&gt;"None",$Q34=""),"Check add-on 1 setup",IF(AND($G34&lt;&gt;"",$G34&lt;&gt;"None",$R34=""),"Check add-on 2 setup",IF(AND($M34&lt;&gt;"",NOT(ISNUMBER($M34))),"Check surcharge amount",IF(AND(ISNUMBER($M34),$M34&gt;0,$K34=""),"Enter surcharge reason",IF(AND(ISNUMBER($M34),$M34&gt;0,$L34&lt;&gt;"Yes"),"Check surcharge approval",IF(AND(ISNUMBER($M34),$M34&gt;Assumptions!$J$8),"Check surcharge amount",IF($W34="","Check required inputs",IF(AND($X34&lt;TODAY(),$N34&lt;&gt;"Accepted",$N34&lt;&gt;"Declined",$N34&lt;&gt;"Expired"),"Check expiration","Ready for review")))))))))))))))))))</f>
        <v/>
      </c>
    </row>
    <row r="35">
      <c r="A35" s="14" t="n"/>
      <c r="B35" s="15" t="n"/>
      <c r="C35" s="14" t="n"/>
      <c r="D35" s="14" t="n"/>
      <c r="E35" s="14" t="n"/>
      <c r="F35" s="14" t="n"/>
      <c r="G35" s="14" t="n"/>
      <c r="H35" s="16" t="n"/>
      <c r="I35" s="17" t="n"/>
      <c r="J35" s="14" t="n"/>
      <c r="K35" s="14" t="n"/>
      <c r="L35" s="18" t="n"/>
      <c r="M35" s="19" t="n"/>
      <c r="N35" s="18" t="n"/>
      <c r="O35" s="10">
        <f>IF($A35="","",IFERROR(VLOOKUP($E35,Assumptions!$A$6:$D$17,2,FALSE),""))</f>
        <v/>
      </c>
      <c r="P35" s="23">
        <f>IF($A35="","",IFERROR(VLOOKUP($E35,Assumptions!$A$6:$D$17,3,FALSE),""))</f>
        <v/>
      </c>
      <c r="Q35" s="10">
        <f>IF($A35="","",IF(OR($F35="",$F35="None"),0,IFERROR(VLOOKUP($F35,Assumptions!$F$6:$G$17,2,FALSE),"")))</f>
        <v/>
      </c>
      <c r="R35" s="10">
        <f>IF($A35="","",IF(OR($G35="",$G35="None"),0,IFERROR(VLOOKUP($G35,Assumptions!$F$6:$G$17,2,FALSE),"")))</f>
        <v/>
      </c>
      <c r="S35" s="10">
        <f>IF($A35="","",IF(OR($H35="",NOT(ISNUMBER($O35))),"",IFERROR($H35*$O35,"")))</f>
        <v/>
      </c>
      <c r="T35" s="10">
        <f>IF($A35="","",IF(OR($H35="",NOT(ISNUMBER($Q35)),NOT(ISNUMBER($R35))),"",IFERROR($H35*($Q35+$R35),"")))</f>
        <v/>
      </c>
      <c r="U35" s="10">
        <f>IF($A35="","",IF(OR($I35="",$H35="",NOT(ISNUMBER($P35))),"",IFERROR(MAX(0,$I35-($P35*$H35))*Assumptions!$J$6,"")))</f>
        <v/>
      </c>
      <c r="V35" s="10">
        <f>IF($A35="","",IF($L35="Yes",IF($M35="",0,$M35),0))</f>
        <v/>
      </c>
      <c r="W35" s="10">
        <f>IF($A35="","",IF(COUNT($S35:$V35)&lt;4,"",SUM($S35:$V35)))</f>
        <v/>
      </c>
      <c r="X35" s="24">
        <f>IF($A35="","",IF($B35="","",IFERROR($B35+Assumptions!$J$7,"")))</f>
        <v/>
      </c>
      <c r="Y35" s="25">
        <f>IF($A35="","",IF($B35="","Enter quote date",IF($C35="","Enter client alias",IF($D35="","Enter pet or group",IF($E35="","Select service",IF($H35="","Enter quantity",IF($I35="","Enter hours",IF($N35="","Select status",IF($H35&gt;Assumptions!$J$11,"Check quantity",IF($I35&gt;Assumptions!$J$9,"Check estimated hours",IF($O35="","Check service setup",IF(AND($F35&lt;&gt;"",$F35&lt;&gt;"None",$Q35=""),"Check add-on 1 setup",IF(AND($G35&lt;&gt;"",$G35&lt;&gt;"None",$R35=""),"Check add-on 2 setup",IF(AND($M35&lt;&gt;"",NOT(ISNUMBER($M35))),"Check surcharge amount",IF(AND(ISNUMBER($M35),$M35&gt;0,$K35=""),"Enter surcharge reason",IF(AND(ISNUMBER($M35),$M35&gt;0,$L35&lt;&gt;"Yes"),"Check surcharge approval",IF(AND(ISNUMBER($M35),$M35&gt;Assumptions!$J$8),"Check surcharge amount",IF($W35="","Check required inputs",IF(AND($X35&lt;TODAY(),$N35&lt;&gt;"Accepted",$N35&lt;&gt;"Declined",$N35&lt;&gt;"Expired"),"Check expiration","Ready for review")))))))))))))))))))</f>
        <v/>
      </c>
    </row>
    <row r="36">
      <c r="A36" s="14" t="n"/>
      <c r="B36" s="15" t="n"/>
      <c r="C36" s="14" t="n"/>
      <c r="D36" s="14" t="n"/>
      <c r="E36" s="14" t="n"/>
      <c r="F36" s="14" t="n"/>
      <c r="G36" s="14" t="n"/>
      <c r="H36" s="16" t="n"/>
      <c r="I36" s="17" t="n"/>
      <c r="J36" s="14" t="n"/>
      <c r="K36" s="14" t="n"/>
      <c r="L36" s="18" t="n"/>
      <c r="M36" s="19" t="n"/>
      <c r="N36" s="18" t="n"/>
      <c r="O36" s="7">
        <f>IF($A36="","",IFERROR(VLOOKUP($E36,Assumptions!$A$6:$D$17,2,FALSE),""))</f>
        <v/>
      </c>
      <c r="P36" s="20">
        <f>IF($A36="","",IFERROR(VLOOKUP($E36,Assumptions!$A$6:$D$17,3,FALSE),""))</f>
        <v/>
      </c>
      <c r="Q36" s="7">
        <f>IF($A36="","",IF(OR($F36="",$F36="None"),0,IFERROR(VLOOKUP($F36,Assumptions!$F$6:$G$17,2,FALSE),"")))</f>
        <v/>
      </c>
      <c r="R36" s="7">
        <f>IF($A36="","",IF(OR($G36="",$G36="None"),0,IFERROR(VLOOKUP($G36,Assumptions!$F$6:$G$17,2,FALSE),"")))</f>
        <v/>
      </c>
      <c r="S36" s="7">
        <f>IF($A36="","",IF(OR($H36="",NOT(ISNUMBER($O36))),"",IFERROR($H36*$O36,"")))</f>
        <v/>
      </c>
      <c r="T36" s="7">
        <f>IF($A36="","",IF(OR($H36="",NOT(ISNUMBER($Q36)),NOT(ISNUMBER($R36))),"",IFERROR($H36*($Q36+$R36),"")))</f>
        <v/>
      </c>
      <c r="U36" s="7">
        <f>IF($A36="","",IF(OR($I36="",$H36="",NOT(ISNUMBER($P36))),"",IFERROR(MAX(0,$I36-($P36*$H36))*Assumptions!$J$6,"")))</f>
        <v/>
      </c>
      <c r="V36" s="7">
        <f>IF($A36="","",IF($L36="Yes",IF($M36="",0,$M36),0))</f>
        <v/>
      </c>
      <c r="W36" s="7">
        <f>IF($A36="","",IF(COUNT($S36:$V36)&lt;4,"",SUM($S36:$V36)))</f>
        <v/>
      </c>
      <c r="X36" s="21">
        <f>IF($A36="","",IF($B36="","",IFERROR($B36+Assumptions!$J$7,"")))</f>
        <v/>
      </c>
      <c r="Y36" s="22">
        <f>IF($A36="","",IF($B36="","Enter quote date",IF($C36="","Enter client alias",IF($D36="","Enter pet or group",IF($E36="","Select service",IF($H36="","Enter quantity",IF($I36="","Enter hours",IF($N36="","Select status",IF($H36&gt;Assumptions!$J$11,"Check quantity",IF($I36&gt;Assumptions!$J$9,"Check estimated hours",IF($O36="","Check service setup",IF(AND($F36&lt;&gt;"",$F36&lt;&gt;"None",$Q36=""),"Check add-on 1 setup",IF(AND($G36&lt;&gt;"",$G36&lt;&gt;"None",$R36=""),"Check add-on 2 setup",IF(AND($M36&lt;&gt;"",NOT(ISNUMBER($M36))),"Check surcharge amount",IF(AND(ISNUMBER($M36),$M36&gt;0,$K36=""),"Enter surcharge reason",IF(AND(ISNUMBER($M36),$M36&gt;0,$L36&lt;&gt;"Yes"),"Check surcharge approval",IF(AND(ISNUMBER($M36),$M36&gt;Assumptions!$J$8),"Check surcharge amount",IF($W36="","Check required inputs",IF(AND($X36&lt;TODAY(),$N36&lt;&gt;"Accepted",$N36&lt;&gt;"Declined",$N36&lt;&gt;"Expired"),"Check expiration","Ready for review")))))))))))))))))))</f>
        <v/>
      </c>
    </row>
    <row r="37">
      <c r="A37" s="14" t="n"/>
      <c r="B37" s="15" t="n"/>
      <c r="C37" s="14" t="n"/>
      <c r="D37" s="14" t="n"/>
      <c r="E37" s="14" t="n"/>
      <c r="F37" s="14" t="n"/>
      <c r="G37" s="14" t="n"/>
      <c r="H37" s="16" t="n"/>
      <c r="I37" s="17" t="n"/>
      <c r="J37" s="14" t="n"/>
      <c r="K37" s="14" t="n"/>
      <c r="L37" s="18" t="n"/>
      <c r="M37" s="19" t="n"/>
      <c r="N37" s="18" t="n"/>
      <c r="O37" s="10">
        <f>IF($A37="","",IFERROR(VLOOKUP($E37,Assumptions!$A$6:$D$17,2,FALSE),""))</f>
        <v/>
      </c>
      <c r="P37" s="23">
        <f>IF($A37="","",IFERROR(VLOOKUP($E37,Assumptions!$A$6:$D$17,3,FALSE),""))</f>
        <v/>
      </c>
      <c r="Q37" s="10">
        <f>IF($A37="","",IF(OR($F37="",$F37="None"),0,IFERROR(VLOOKUP($F37,Assumptions!$F$6:$G$17,2,FALSE),"")))</f>
        <v/>
      </c>
      <c r="R37" s="10">
        <f>IF($A37="","",IF(OR($G37="",$G37="None"),0,IFERROR(VLOOKUP($G37,Assumptions!$F$6:$G$17,2,FALSE),"")))</f>
        <v/>
      </c>
      <c r="S37" s="10">
        <f>IF($A37="","",IF(OR($H37="",NOT(ISNUMBER($O37))),"",IFERROR($H37*$O37,"")))</f>
        <v/>
      </c>
      <c r="T37" s="10">
        <f>IF($A37="","",IF(OR($H37="",NOT(ISNUMBER($Q37)),NOT(ISNUMBER($R37))),"",IFERROR($H37*($Q37+$R37),"")))</f>
        <v/>
      </c>
      <c r="U37" s="10">
        <f>IF($A37="","",IF(OR($I37="",$H37="",NOT(ISNUMBER($P37))),"",IFERROR(MAX(0,$I37-($P37*$H37))*Assumptions!$J$6,"")))</f>
        <v/>
      </c>
      <c r="V37" s="10">
        <f>IF($A37="","",IF($L37="Yes",IF($M37="",0,$M37),0))</f>
        <v/>
      </c>
      <c r="W37" s="10">
        <f>IF($A37="","",IF(COUNT($S37:$V37)&lt;4,"",SUM($S37:$V37)))</f>
        <v/>
      </c>
      <c r="X37" s="24">
        <f>IF($A37="","",IF($B37="","",IFERROR($B37+Assumptions!$J$7,"")))</f>
        <v/>
      </c>
      <c r="Y37" s="25">
        <f>IF($A37="","",IF($B37="","Enter quote date",IF($C37="","Enter client alias",IF($D37="","Enter pet or group",IF($E37="","Select service",IF($H37="","Enter quantity",IF($I37="","Enter hours",IF($N37="","Select status",IF($H37&gt;Assumptions!$J$11,"Check quantity",IF($I37&gt;Assumptions!$J$9,"Check estimated hours",IF($O37="","Check service setup",IF(AND($F37&lt;&gt;"",$F37&lt;&gt;"None",$Q37=""),"Check add-on 1 setup",IF(AND($G37&lt;&gt;"",$G37&lt;&gt;"None",$R37=""),"Check add-on 2 setup",IF(AND($M37&lt;&gt;"",NOT(ISNUMBER($M37))),"Check surcharge amount",IF(AND(ISNUMBER($M37),$M37&gt;0,$K37=""),"Enter surcharge reason",IF(AND(ISNUMBER($M37),$M37&gt;0,$L37&lt;&gt;"Yes"),"Check surcharge approval",IF(AND(ISNUMBER($M37),$M37&gt;Assumptions!$J$8),"Check surcharge amount",IF($W37="","Check required inputs",IF(AND($X37&lt;TODAY(),$N37&lt;&gt;"Accepted",$N37&lt;&gt;"Declined",$N37&lt;&gt;"Expired"),"Check expiration","Ready for review")))))))))))))))))))</f>
        <v/>
      </c>
    </row>
    <row r="38">
      <c r="A38" s="14" t="n"/>
      <c r="B38" s="15" t="n"/>
      <c r="C38" s="14" t="n"/>
      <c r="D38" s="14" t="n"/>
      <c r="E38" s="14" t="n"/>
      <c r="F38" s="14" t="n"/>
      <c r="G38" s="14" t="n"/>
      <c r="H38" s="16" t="n"/>
      <c r="I38" s="17" t="n"/>
      <c r="J38" s="14" t="n"/>
      <c r="K38" s="14" t="n"/>
      <c r="L38" s="18" t="n"/>
      <c r="M38" s="19" t="n"/>
      <c r="N38" s="18" t="n"/>
      <c r="O38" s="7">
        <f>IF($A38="","",IFERROR(VLOOKUP($E38,Assumptions!$A$6:$D$17,2,FALSE),""))</f>
        <v/>
      </c>
      <c r="P38" s="20">
        <f>IF($A38="","",IFERROR(VLOOKUP($E38,Assumptions!$A$6:$D$17,3,FALSE),""))</f>
        <v/>
      </c>
      <c r="Q38" s="7">
        <f>IF($A38="","",IF(OR($F38="",$F38="None"),0,IFERROR(VLOOKUP($F38,Assumptions!$F$6:$G$17,2,FALSE),"")))</f>
        <v/>
      </c>
      <c r="R38" s="7">
        <f>IF($A38="","",IF(OR($G38="",$G38="None"),0,IFERROR(VLOOKUP($G38,Assumptions!$F$6:$G$17,2,FALSE),"")))</f>
        <v/>
      </c>
      <c r="S38" s="7">
        <f>IF($A38="","",IF(OR($H38="",NOT(ISNUMBER($O38))),"",IFERROR($H38*$O38,"")))</f>
        <v/>
      </c>
      <c r="T38" s="7">
        <f>IF($A38="","",IF(OR($H38="",NOT(ISNUMBER($Q38)),NOT(ISNUMBER($R38))),"",IFERROR($H38*($Q38+$R38),"")))</f>
        <v/>
      </c>
      <c r="U38" s="7">
        <f>IF($A38="","",IF(OR($I38="",$H38="",NOT(ISNUMBER($P38))),"",IFERROR(MAX(0,$I38-($P38*$H38))*Assumptions!$J$6,"")))</f>
        <v/>
      </c>
      <c r="V38" s="7">
        <f>IF($A38="","",IF($L38="Yes",IF($M38="",0,$M38),0))</f>
        <v/>
      </c>
      <c r="W38" s="7">
        <f>IF($A38="","",IF(COUNT($S38:$V38)&lt;4,"",SUM($S38:$V38)))</f>
        <v/>
      </c>
      <c r="X38" s="21">
        <f>IF($A38="","",IF($B38="","",IFERROR($B38+Assumptions!$J$7,"")))</f>
        <v/>
      </c>
      <c r="Y38" s="22">
        <f>IF($A38="","",IF($B38="","Enter quote date",IF($C38="","Enter client alias",IF($D38="","Enter pet or group",IF($E38="","Select service",IF($H38="","Enter quantity",IF($I38="","Enter hours",IF($N38="","Select status",IF($H38&gt;Assumptions!$J$11,"Check quantity",IF($I38&gt;Assumptions!$J$9,"Check estimated hours",IF($O38="","Check service setup",IF(AND($F38&lt;&gt;"",$F38&lt;&gt;"None",$Q38=""),"Check add-on 1 setup",IF(AND($G38&lt;&gt;"",$G38&lt;&gt;"None",$R38=""),"Check add-on 2 setup",IF(AND($M38&lt;&gt;"",NOT(ISNUMBER($M38))),"Check surcharge amount",IF(AND(ISNUMBER($M38),$M38&gt;0,$K38=""),"Enter surcharge reason",IF(AND(ISNUMBER($M38),$M38&gt;0,$L38&lt;&gt;"Yes"),"Check surcharge approval",IF(AND(ISNUMBER($M38),$M38&gt;Assumptions!$J$8),"Check surcharge amount",IF($W38="","Check required inputs",IF(AND($X38&lt;TODAY(),$N38&lt;&gt;"Accepted",$N38&lt;&gt;"Declined",$N38&lt;&gt;"Expired"),"Check expiration","Ready for review")))))))))))))))))))</f>
        <v/>
      </c>
    </row>
    <row r="39">
      <c r="A39" s="14" t="n"/>
      <c r="B39" s="15" t="n"/>
      <c r="C39" s="14" t="n"/>
      <c r="D39" s="14" t="n"/>
      <c r="E39" s="14" t="n"/>
      <c r="F39" s="14" t="n"/>
      <c r="G39" s="14" t="n"/>
      <c r="H39" s="16" t="n"/>
      <c r="I39" s="17" t="n"/>
      <c r="J39" s="14" t="n"/>
      <c r="K39" s="14" t="n"/>
      <c r="L39" s="18" t="n"/>
      <c r="M39" s="19" t="n"/>
      <c r="N39" s="18" t="n"/>
      <c r="O39" s="10">
        <f>IF($A39="","",IFERROR(VLOOKUP($E39,Assumptions!$A$6:$D$17,2,FALSE),""))</f>
        <v/>
      </c>
      <c r="P39" s="23">
        <f>IF($A39="","",IFERROR(VLOOKUP($E39,Assumptions!$A$6:$D$17,3,FALSE),""))</f>
        <v/>
      </c>
      <c r="Q39" s="10">
        <f>IF($A39="","",IF(OR($F39="",$F39="None"),0,IFERROR(VLOOKUP($F39,Assumptions!$F$6:$G$17,2,FALSE),"")))</f>
        <v/>
      </c>
      <c r="R39" s="10">
        <f>IF($A39="","",IF(OR($G39="",$G39="None"),0,IFERROR(VLOOKUP($G39,Assumptions!$F$6:$G$17,2,FALSE),"")))</f>
        <v/>
      </c>
      <c r="S39" s="10">
        <f>IF($A39="","",IF(OR($H39="",NOT(ISNUMBER($O39))),"",IFERROR($H39*$O39,"")))</f>
        <v/>
      </c>
      <c r="T39" s="10">
        <f>IF($A39="","",IF(OR($H39="",NOT(ISNUMBER($Q39)),NOT(ISNUMBER($R39))),"",IFERROR($H39*($Q39+$R39),"")))</f>
        <v/>
      </c>
      <c r="U39" s="10">
        <f>IF($A39="","",IF(OR($I39="",$H39="",NOT(ISNUMBER($P39))),"",IFERROR(MAX(0,$I39-($P39*$H39))*Assumptions!$J$6,"")))</f>
        <v/>
      </c>
      <c r="V39" s="10">
        <f>IF($A39="","",IF($L39="Yes",IF($M39="",0,$M39),0))</f>
        <v/>
      </c>
      <c r="W39" s="10">
        <f>IF($A39="","",IF(COUNT($S39:$V39)&lt;4,"",SUM($S39:$V39)))</f>
        <v/>
      </c>
      <c r="X39" s="24">
        <f>IF($A39="","",IF($B39="","",IFERROR($B39+Assumptions!$J$7,"")))</f>
        <v/>
      </c>
      <c r="Y39" s="25">
        <f>IF($A39="","",IF($B39="","Enter quote date",IF($C39="","Enter client alias",IF($D39="","Enter pet or group",IF($E39="","Select service",IF($H39="","Enter quantity",IF($I39="","Enter hours",IF($N39="","Select status",IF($H39&gt;Assumptions!$J$11,"Check quantity",IF($I39&gt;Assumptions!$J$9,"Check estimated hours",IF($O39="","Check service setup",IF(AND($F39&lt;&gt;"",$F39&lt;&gt;"None",$Q39=""),"Check add-on 1 setup",IF(AND($G39&lt;&gt;"",$G39&lt;&gt;"None",$R39=""),"Check add-on 2 setup",IF(AND($M39&lt;&gt;"",NOT(ISNUMBER($M39))),"Check surcharge amount",IF(AND(ISNUMBER($M39),$M39&gt;0,$K39=""),"Enter surcharge reason",IF(AND(ISNUMBER($M39),$M39&gt;0,$L39&lt;&gt;"Yes"),"Check surcharge approval",IF(AND(ISNUMBER($M39),$M39&gt;Assumptions!$J$8),"Check surcharge amount",IF($W39="","Check required inputs",IF(AND($X39&lt;TODAY(),$N39&lt;&gt;"Accepted",$N39&lt;&gt;"Declined",$N39&lt;&gt;"Expired"),"Check expiration","Ready for review")))))))))))))))))))</f>
        <v/>
      </c>
    </row>
    <row r="40">
      <c r="A40" s="14" t="n"/>
      <c r="B40" s="15" t="n"/>
      <c r="C40" s="14" t="n"/>
      <c r="D40" s="14" t="n"/>
      <c r="E40" s="14" t="n"/>
      <c r="F40" s="14" t="n"/>
      <c r="G40" s="14" t="n"/>
      <c r="H40" s="16" t="n"/>
      <c r="I40" s="17" t="n"/>
      <c r="J40" s="14" t="n"/>
      <c r="K40" s="14" t="n"/>
      <c r="L40" s="18" t="n"/>
      <c r="M40" s="19" t="n"/>
      <c r="N40" s="18" t="n"/>
      <c r="O40" s="7">
        <f>IF($A40="","",IFERROR(VLOOKUP($E40,Assumptions!$A$6:$D$17,2,FALSE),""))</f>
        <v/>
      </c>
      <c r="P40" s="20">
        <f>IF($A40="","",IFERROR(VLOOKUP($E40,Assumptions!$A$6:$D$17,3,FALSE),""))</f>
        <v/>
      </c>
      <c r="Q40" s="7">
        <f>IF($A40="","",IF(OR($F40="",$F40="None"),0,IFERROR(VLOOKUP($F40,Assumptions!$F$6:$G$17,2,FALSE),"")))</f>
        <v/>
      </c>
      <c r="R40" s="7">
        <f>IF($A40="","",IF(OR($G40="",$G40="None"),0,IFERROR(VLOOKUP($G40,Assumptions!$F$6:$G$17,2,FALSE),"")))</f>
        <v/>
      </c>
      <c r="S40" s="7">
        <f>IF($A40="","",IF(OR($H40="",NOT(ISNUMBER($O40))),"",IFERROR($H40*$O40,"")))</f>
        <v/>
      </c>
      <c r="T40" s="7">
        <f>IF($A40="","",IF(OR($H40="",NOT(ISNUMBER($Q40)),NOT(ISNUMBER($R40))),"",IFERROR($H40*($Q40+$R40),"")))</f>
        <v/>
      </c>
      <c r="U40" s="7">
        <f>IF($A40="","",IF(OR($I40="",$H40="",NOT(ISNUMBER($P40))),"",IFERROR(MAX(0,$I40-($P40*$H40))*Assumptions!$J$6,"")))</f>
        <v/>
      </c>
      <c r="V40" s="7">
        <f>IF($A40="","",IF($L40="Yes",IF($M40="",0,$M40),0))</f>
        <v/>
      </c>
      <c r="W40" s="7">
        <f>IF($A40="","",IF(COUNT($S40:$V40)&lt;4,"",SUM($S40:$V40)))</f>
        <v/>
      </c>
      <c r="X40" s="21">
        <f>IF($A40="","",IF($B40="","",IFERROR($B40+Assumptions!$J$7,"")))</f>
        <v/>
      </c>
      <c r="Y40" s="22">
        <f>IF($A40="","",IF($B40="","Enter quote date",IF($C40="","Enter client alias",IF($D40="","Enter pet or group",IF($E40="","Select service",IF($H40="","Enter quantity",IF($I40="","Enter hours",IF($N40="","Select status",IF($H40&gt;Assumptions!$J$11,"Check quantity",IF($I40&gt;Assumptions!$J$9,"Check estimated hours",IF($O40="","Check service setup",IF(AND($F40&lt;&gt;"",$F40&lt;&gt;"None",$Q40=""),"Check add-on 1 setup",IF(AND($G40&lt;&gt;"",$G40&lt;&gt;"None",$R40=""),"Check add-on 2 setup",IF(AND($M40&lt;&gt;"",NOT(ISNUMBER($M40))),"Check surcharge amount",IF(AND(ISNUMBER($M40),$M40&gt;0,$K40=""),"Enter surcharge reason",IF(AND(ISNUMBER($M40),$M40&gt;0,$L40&lt;&gt;"Yes"),"Check surcharge approval",IF(AND(ISNUMBER($M40),$M40&gt;Assumptions!$J$8),"Check surcharge amount",IF($W40="","Check required inputs",IF(AND($X40&lt;TODAY(),$N40&lt;&gt;"Accepted",$N40&lt;&gt;"Declined",$N40&lt;&gt;"Expired"),"Check expiration","Ready for review")))))))))))))))))))</f>
        <v/>
      </c>
    </row>
    <row r="41">
      <c r="A41" s="14" t="n"/>
      <c r="B41" s="15" t="n"/>
      <c r="C41" s="14" t="n"/>
      <c r="D41" s="14" t="n"/>
      <c r="E41" s="14" t="n"/>
      <c r="F41" s="14" t="n"/>
      <c r="G41" s="14" t="n"/>
      <c r="H41" s="16" t="n"/>
      <c r="I41" s="17" t="n"/>
      <c r="J41" s="14" t="n"/>
      <c r="K41" s="14" t="n"/>
      <c r="L41" s="18" t="n"/>
      <c r="M41" s="19" t="n"/>
      <c r="N41" s="18" t="n"/>
      <c r="O41" s="10">
        <f>IF($A41="","",IFERROR(VLOOKUP($E41,Assumptions!$A$6:$D$17,2,FALSE),""))</f>
        <v/>
      </c>
      <c r="P41" s="23">
        <f>IF($A41="","",IFERROR(VLOOKUP($E41,Assumptions!$A$6:$D$17,3,FALSE),""))</f>
        <v/>
      </c>
      <c r="Q41" s="10">
        <f>IF($A41="","",IF(OR($F41="",$F41="None"),0,IFERROR(VLOOKUP($F41,Assumptions!$F$6:$G$17,2,FALSE),"")))</f>
        <v/>
      </c>
      <c r="R41" s="10">
        <f>IF($A41="","",IF(OR($G41="",$G41="None"),0,IFERROR(VLOOKUP($G41,Assumptions!$F$6:$G$17,2,FALSE),"")))</f>
        <v/>
      </c>
      <c r="S41" s="10">
        <f>IF($A41="","",IF(OR($H41="",NOT(ISNUMBER($O41))),"",IFERROR($H41*$O41,"")))</f>
        <v/>
      </c>
      <c r="T41" s="10">
        <f>IF($A41="","",IF(OR($H41="",NOT(ISNUMBER($Q41)),NOT(ISNUMBER($R41))),"",IFERROR($H41*($Q41+$R41),"")))</f>
        <v/>
      </c>
      <c r="U41" s="10">
        <f>IF($A41="","",IF(OR($I41="",$H41="",NOT(ISNUMBER($P41))),"",IFERROR(MAX(0,$I41-($P41*$H41))*Assumptions!$J$6,"")))</f>
        <v/>
      </c>
      <c r="V41" s="10">
        <f>IF($A41="","",IF($L41="Yes",IF($M41="",0,$M41),0))</f>
        <v/>
      </c>
      <c r="W41" s="10">
        <f>IF($A41="","",IF(COUNT($S41:$V41)&lt;4,"",SUM($S41:$V41)))</f>
        <v/>
      </c>
      <c r="X41" s="24">
        <f>IF($A41="","",IF($B41="","",IFERROR($B41+Assumptions!$J$7,"")))</f>
        <v/>
      </c>
      <c r="Y41" s="25">
        <f>IF($A41="","",IF($B41="","Enter quote date",IF($C41="","Enter client alias",IF($D41="","Enter pet or group",IF($E41="","Select service",IF($H41="","Enter quantity",IF($I41="","Enter hours",IF($N41="","Select status",IF($H41&gt;Assumptions!$J$11,"Check quantity",IF($I41&gt;Assumptions!$J$9,"Check estimated hours",IF($O41="","Check service setup",IF(AND($F41&lt;&gt;"",$F41&lt;&gt;"None",$Q41=""),"Check add-on 1 setup",IF(AND($G41&lt;&gt;"",$G41&lt;&gt;"None",$R41=""),"Check add-on 2 setup",IF(AND($M41&lt;&gt;"",NOT(ISNUMBER($M41))),"Check surcharge amount",IF(AND(ISNUMBER($M41),$M41&gt;0,$K41=""),"Enter surcharge reason",IF(AND(ISNUMBER($M41),$M41&gt;0,$L41&lt;&gt;"Yes"),"Check surcharge approval",IF(AND(ISNUMBER($M41),$M41&gt;Assumptions!$J$8),"Check surcharge amount",IF($W41="","Check required inputs",IF(AND($X41&lt;TODAY(),$N41&lt;&gt;"Accepted",$N41&lt;&gt;"Declined",$N41&lt;&gt;"Expired"),"Check expiration","Ready for review")))))))))))))))))))</f>
        <v/>
      </c>
    </row>
    <row r="42">
      <c r="A42" s="14" t="n"/>
      <c r="B42" s="15" t="n"/>
      <c r="C42" s="14" t="n"/>
      <c r="D42" s="14" t="n"/>
      <c r="E42" s="14" t="n"/>
      <c r="F42" s="14" t="n"/>
      <c r="G42" s="14" t="n"/>
      <c r="H42" s="16" t="n"/>
      <c r="I42" s="17" t="n"/>
      <c r="J42" s="14" t="n"/>
      <c r="K42" s="14" t="n"/>
      <c r="L42" s="18" t="n"/>
      <c r="M42" s="19" t="n"/>
      <c r="N42" s="18" t="n"/>
      <c r="O42" s="7">
        <f>IF($A42="","",IFERROR(VLOOKUP($E42,Assumptions!$A$6:$D$17,2,FALSE),""))</f>
        <v/>
      </c>
      <c r="P42" s="20">
        <f>IF($A42="","",IFERROR(VLOOKUP($E42,Assumptions!$A$6:$D$17,3,FALSE),""))</f>
        <v/>
      </c>
      <c r="Q42" s="7">
        <f>IF($A42="","",IF(OR($F42="",$F42="None"),0,IFERROR(VLOOKUP($F42,Assumptions!$F$6:$G$17,2,FALSE),"")))</f>
        <v/>
      </c>
      <c r="R42" s="7">
        <f>IF($A42="","",IF(OR($G42="",$G42="None"),0,IFERROR(VLOOKUP($G42,Assumptions!$F$6:$G$17,2,FALSE),"")))</f>
        <v/>
      </c>
      <c r="S42" s="7">
        <f>IF($A42="","",IF(OR($H42="",NOT(ISNUMBER($O42))),"",IFERROR($H42*$O42,"")))</f>
        <v/>
      </c>
      <c r="T42" s="7">
        <f>IF($A42="","",IF(OR($H42="",NOT(ISNUMBER($Q42)),NOT(ISNUMBER($R42))),"",IFERROR($H42*($Q42+$R42),"")))</f>
        <v/>
      </c>
      <c r="U42" s="7">
        <f>IF($A42="","",IF(OR($I42="",$H42="",NOT(ISNUMBER($P42))),"",IFERROR(MAX(0,$I42-($P42*$H42))*Assumptions!$J$6,"")))</f>
        <v/>
      </c>
      <c r="V42" s="7">
        <f>IF($A42="","",IF($L42="Yes",IF($M42="",0,$M42),0))</f>
        <v/>
      </c>
      <c r="W42" s="7">
        <f>IF($A42="","",IF(COUNT($S42:$V42)&lt;4,"",SUM($S42:$V42)))</f>
        <v/>
      </c>
      <c r="X42" s="21">
        <f>IF($A42="","",IF($B42="","",IFERROR($B42+Assumptions!$J$7,"")))</f>
        <v/>
      </c>
      <c r="Y42" s="22">
        <f>IF($A42="","",IF($B42="","Enter quote date",IF($C42="","Enter client alias",IF($D42="","Enter pet or group",IF($E42="","Select service",IF($H42="","Enter quantity",IF($I42="","Enter hours",IF($N42="","Select status",IF($H42&gt;Assumptions!$J$11,"Check quantity",IF($I42&gt;Assumptions!$J$9,"Check estimated hours",IF($O42="","Check service setup",IF(AND($F42&lt;&gt;"",$F42&lt;&gt;"None",$Q42=""),"Check add-on 1 setup",IF(AND($G42&lt;&gt;"",$G42&lt;&gt;"None",$R42=""),"Check add-on 2 setup",IF(AND($M42&lt;&gt;"",NOT(ISNUMBER($M42))),"Check surcharge amount",IF(AND(ISNUMBER($M42),$M42&gt;0,$K42=""),"Enter surcharge reason",IF(AND(ISNUMBER($M42),$M42&gt;0,$L42&lt;&gt;"Yes"),"Check surcharge approval",IF(AND(ISNUMBER($M42),$M42&gt;Assumptions!$J$8),"Check surcharge amount",IF($W42="","Check required inputs",IF(AND($X42&lt;TODAY(),$N42&lt;&gt;"Accepted",$N42&lt;&gt;"Declined",$N42&lt;&gt;"Expired"),"Check expiration","Ready for review")))))))))))))))))))</f>
        <v/>
      </c>
    </row>
    <row r="43">
      <c r="A43" s="14" t="n"/>
      <c r="B43" s="15" t="n"/>
      <c r="C43" s="14" t="n"/>
      <c r="D43" s="14" t="n"/>
      <c r="E43" s="14" t="n"/>
      <c r="F43" s="14" t="n"/>
      <c r="G43" s="14" t="n"/>
      <c r="H43" s="16" t="n"/>
      <c r="I43" s="17" t="n"/>
      <c r="J43" s="14" t="n"/>
      <c r="K43" s="14" t="n"/>
      <c r="L43" s="18" t="n"/>
      <c r="M43" s="19" t="n"/>
      <c r="N43" s="18" t="n"/>
      <c r="O43" s="10">
        <f>IF($A43="","",IFERROR(VLOOKUP($E43,Assumptions!$A$6:$D$17,2,FALSE),""))</f>
        <v/>
      </c>
      <c r="P43" s="23">
        <f>IF($A43="","",IFERROR(VLOOKUP($E43,Assumptions!$A$6:$D$17,3,FALSE),""))</f>
        <v/>
      </c>
      <c r="Q43" s="10">
        <f>IF($A43="","",IF(OR($F43="",$F43="None"),0,IFERROR(VLOOKUP($F43,Assumptions!$F$6:$G$17,2,FALSE),"")))</f>
        <v/>
      </c>
      <c r="R43" s="10">
        <f>IF($A43="","",IF(OR($G43="",$G43="None"),0,IFERROR(VLOOKUP($G43,Assumptions!$F$6:$G$17,2,FALSE),"")))</f>
        <v/>
      </c>
      <c r="S43" s="10">
        <f>IF($A43="","",IF(OR($H43="",NOT(ISNUMBER($O43))),"",IFERROR($H43*$O43,"")))</f>
        <v/>
      </c>
      <c r="T43" s="10">
        <f>IF($A43="","",IF(OR($H43="",NOT(ISNUMBER($Q43)),NOT(ISNUMBER($R43))),"",IFERROR($H43*($Q43+$R43),"")))</f>
        <v/>
      </c>
      <c r="U43" s="10">
        <f>IF($A43="","",IF(OR($I43="",$H43="",NOT(ISNUMBER($P43))),"",IFERROR(MAX(0,$I43-($P43*$H43))*Assumptions!$J$6,"")))</f>
        <v/>
      </c>
      <c r="V43" s="10">
        <f>IF($A43="","",IF($L43="Yes",IF($M43="",0,$M43),0))</f>
        <v/>
      </c>
      <c r="W43" s="10">
        <f>IF($A43="","",IF(COUNT($S43:$V43)&lt;4,"",SUM($S43:$V43)))</f>
        <v/>
      </c>
      <c r="X43" s="24">
        <f>IF($A43="","",IF($B43="","",IFERROR($B43+Assumptions!$J$7,"")))</f>
        <v/>
      </c>
      <c r="Y43" s="25">
        <f>IF($A43="","",IF($B43="","Enter quote date",IF($C43="","Enter client alias",IF($D43="","Enter pet or group",IF($E43="","Select service",IF($H43="","Enter quantity",IF($I43="","Enter hours",IF($N43="","Select status",IF($H43&gt;Assumptions!$J$11,"Check quantity",IF($I43&gt;Assumptions!$J$9,"Check estimated hours",IF($O43="","Check service setup",IF(AND($F43&lt;&gt;"",$F43&lt;&gt;"None",$Q43=""),"Check add-on 1 setup",IF(AND($G43&lt;&gt;"",$G43&lt;&gt;"None",$R43=""),"Check add-on 2 setup",IF(AND($M43&lt;&gt;"",NOT(ISNUMBER($M43))),"Check surcharge amount",IF(AND(ISNUMBER($M43),$M43&gt;0,$K43=""),"Enter surcharge reason",IF(AND(ISNUMBER($M43),$M43&gt;0,$L43&lt;&gt;"Yes"),"Check surcharge approval",IF(AND(ISNUMBER($M43),$M43&gt;Assumptions!$J$8),"Check surcharge amount",IF($W43="","Check required inputs",IF(AND($X43&lt;TODAY(),$N43&lt;&gt;"Accepted",$N43&lt;&gt;"Declined",$N43&lt;&gt;"Expired"),"Check expiration","Ready for review")))))))))))))))))))</f>
        <v/>
      </c>
    </row>
    <row r="44">
      <c r="A44" s="14" t="n"/>
      <c r="B44" s="15" t="n"/>
      <c r="C44" s="14" t="n"/>
      <c r="D44" s="14" t="n"/>
      <c r="E44" s="14" t="n"/>
      <c r="F44" s="14" t="n"/>
      <c r="G44" s="14" t="n"/>
      <c r="H44" s="16" t="n"/>
      <c r="I44" s="17" t="n"/>
      <c r="J44" s="14" t="n"/>
      <c r="K44" s="14" t="n"/>
      <c r="L44" s="18" t="n"/>
      <c r="M44" s="19" t="n"/>
      <c r="N44" s="18" t="n"/>
      <c r="O44" s="7">
        <f>IF($A44="","",IFERROR(VLOOKUP($E44,Assumptions!$A$6:$D$17,2,FALSE),""))</f>
        <v/>
      </c>
      <c r="P44" s="20">
        <f>IF($A44="","",IFERROR(VLOOKUP($E44,Assumptions!$A$6:$D$17,3,FALSE),""))</f>
        <v/>
      </c>
      <c r="Q44" s="7">
        <f>IF($A44="","",IF(OR($F44="",$F44="None"),0,IFERROR(VLOOKUP($F44,Assumptions!$F$6:$G$17,2,FALSE),"")))</f>
        <v/>
      </c>
      <c r="R44" s="7">
        <f>IF($A44="","",IF(OR($G44="",$G44="None"),0,IFERROR(VLOOKUP($G44,Assumptions!$F$6:$G$17,2,FALSE),"")))</f>
        <v/>
      </c>
      <c r="S44" s="7">
        <f>IF($A44="","",IF(OR($H44="",NOT(ISNUMBER($O44))),"",IFERROR($H44*$O44,"")))</f>
        <v/>
      </c>
      <c r="T44" s="7">
        <f>IF($A44="","",IF(OR($H44="",NOT(ISNUMBER($Q44)),NOT(ISNUMBER($R44))),"",IFERROR($H44*($Q44+$R44),"")))</f>
        <v/>
      </c>
      <c r="U44" s="7">
        <f>IF($A44="","",IF(OR($I44="",$H44="",NOT(ISNUMBER($P44))),"",IFERROR(MAX(0,$I44-($P44*$H44))*Assumptions!$J$6,"")))</f>
        <v/>
      </c>
      <c r="V44" s="7">
        <f>IF($A44="","",IF($L44="Yes",IF($M44="",0,$M44),0))</f>
        <v/>
      </c>
      <c r="W44" s="7">
        <f>IF($A44="","",IF(COUNT($S44:$V44)&lt;4,"",SUM($S44:$V44)))</f>
        <v/>
      </c>
      <c r="X44" s="21">
        <f>IF($A44="","",IF($B44="","",IFERROR($B44+Assumptions!$J$7,"")))</f>
        <v/>
      </c>
      <c r="Y44" s="22">
        <f>IF($A44="","",IF($B44="","Enter quote date",IF($C44="","Enter client alias",IF($D44="","Enter pet or group",IF($E44="","Select service",IF($H44="","Enter quantity",IF($I44="","Enter hours",IF($N44="","Select status",IF($H44&gt;Assumptions!$J$11,"Check quantity",IF($I44&gt;Assumptions!$J$9,"Check estimated hours",IF($O44="","Check service setup",IF(AND($F44&lt;&gt;"",$F44&lt;&gt;"None",$Q44=""),"Check add-on 1 setup",IF(AND($G44&lt;&gt;"",$G44&lt;&gt;"None",$R44=""),"Check add-on 2 setup",IF(AND($M44&lt;&gt;"",NOT(ISNUMBER($M44))),"Check surcharge amount",IF(AND(ISNUMBER($M44),$M44&gt;0,$K44=""),"Enter surcharge reason",IF(AND(ISNUMBER($M44),$M44&gt;0,$L44&lt;&gt;"Yes"),"Check surcharge approval",IF(AND(ISNUMBER($M44),$M44&gt;Assumptions!$J$8),"Check surcharge amount",IF($W44="","Check required inputs",IF(AND($X44&lt;TODAY(),$N44&lt;&gt;"Accepted",$N44&lt;&gt;"Declined",$N44&lt;&gt;"Expired"),"Check expiration","Ready for review")))))))))))))))))))</f>
        <v/>
      </c>
    </row>
    <row r="45">
      <c r="A45" s="14" t="n"/>
      <c r="B45" s="15" t="n"/>
      <c r="C45" s="14" t="n"/>
      <c r="D45" s="14" t="n"/>
      <c r="E45" s="14" t="n"/>
      <c r="F45" s="14" t="n"/>
      <c r="G45" s="14" t="n"/>
      <c r="H45" s="16" t="n"/>
      <c r="I45" s="17" t="n"/>
      <c r="J45" s="14" t="n"/>
      <c r="K45" s="14" t="n"/>
      <c r="L45" s="18" t="n"/>
      <c r="M45" s="19" t="n"/>
      <c r="N45" s="18" t="n"/>
      <c r="O45" s="10">
        <f>IF($A45="","",IFERROR(VLOOKUP($E45,Assumptions!$A$6:$D$17,2,FALSE),""))</f>
        <v/>
      </c>
      <c r="P45" s="23">
        <f>IF($A45="","",IFERROR(VLOOKUP($E45,Assumptions!$A$6:$D$17,3,FALSE),""))</f>
        <v/>
      </c>
      <c r="Q45" s="10">
        <f>IF($A45="","",IF(OR($F45="",$F45="None"),0,IFERROR(VLOOKUP($F45,Assumptions!$F$6:$G$17,2,FALSE),"")))</f>
        <v/>
      </c>
      <c r="R45" s="10">
        <f>IF($A45="","",IF(OR($G45="",$G45="None"),0,IFERROR(VLOOKUP($G45,Assumptions!$F$6:$G$17,2,FALSE),"")))</f>
        <v/>
      </c>
      <c r="S45" s="10">
        <f>IF($A45="","",IF(OR($H45="",NOT(ISNUMBER($O45))),"",IFERROR($H45*$O45,"")))</f>
        <v/>
      </c>
      <c r="T45" s="10">
        <f>IF($A45="","",IF(OR($H45="",NOT(ISNUMBER($Q45)),NOT(ISNUMBER($R45))),"",IFERROR($H45*($Q45+$R45),"")))</f>
        <v/>
      </c>
      <c r="U45" s="10">
        <f>IF($A45="","",IF(OR($I45="",$H45="",NOT(ISNUMBER($P45))),"",IFERROR(MAX(0,$I45-($P45*$H45))*Assumptions!$J$6,"")))</f>
        <v/>
      </c>
      <c r="V45" s="10">
        <f>IF($A45="","",IF($L45="Yes",IF($M45="",0,$M45),0))</f>
        <v/>
      </c>
      <c r="W45" s="10">
        <f>IF($A45="","",IF(COUNT($S45:$V45)&lt;4,"",SUM($S45:$V45)))</f>
        <v/>
      </c>
      <c r="X45" s="24">
        <f>IF($A45="","",IF($B45="","",IFERROR($B45+Assumptions!$J$7,"")))</f>
        <v/>
      </c>
      <c r="Y45" s="25">
        <f>IF($A45="","",IF($B45="","Enter quote date",IF($C45="","Enter client alias",IF($D45="","Enter pet or group",IF($E45="","Select service",IF($H45="","Enter quantity",IF($I45="","Enter hours",IF($N45="","Select status",IF($H45&gt;Assumptions!$J$11,"Check quantity",IF($I45&gt;Assumptions!$J$9,"Check estimated hours",IF($O45="","Check service setup",IF(AND($F45&lt;&gt;"",$F45&lt;&gt;"None",$Q45=""),"Check add-on 1 setup",IF(AND($G45&lt;&gt;"",$G45&lt;&gt;"None",$R45=""),"Check add-on 2 setup",IF(AND($M45&lt;&gt;"",NOT(ISNUMBER($M45))),"Check surcharge amount",IF(AND(ISNUMBER($M45),$M45&gt;0,$K45=""),"Enter surcharge reason",IF(AND(ISNUMBER($M45),$M45&gt;0,$L45&lt;&gt;"Yes"),"Check surcharge approval",IF(AND(ISNUMBER($M45),$M45&gt;Assumptions!$J$8),"Check surcharge amount",IF($W45="","Check required inputs",IF(AND($X45&lt;TODAY(),$N45&lt;&gt;"Accepted",$N45&lt;&gt;"Declined",$N45&lt;&gt;"Expired"),"Check expiration","Ready for review")))))))))))))))))))</f>
        <v/>
      </c>
    </row>
    <row r="46">
      <c r="A46" s="14" t="n"/>
      <c r="B46" s="15" t="n"/>
      <c r="C46" s="14" t="n"/>
      <c r="D46" s="14" t="n"/>
      <c r="E46" s="14" t="n"/>
      <c r="F46" s="14" t="n"/>
      <c r="G46" s="14" t="n"/>
      <c r="H46" s="16" t="n"/>
      <c r="I46" s="17" t="n"/>
      <c r="J46" s="14" t="n"/>
      <c r="K46" s="14" t="n"/>
      <c r="L46" s="18" t="n"/>
      <c r="M46" s="19" t="n"/>
      <c r="N46" s="18" t="n"/>
      <c r="O46" s="7">
        <f>IF($A46="","",IFERROR(VLOOKUP($E46,Assumptions!$A$6:$D$17,2,FALSE),""))</f>
        <v/>
      </c>
      <c r="P46" s="20">
        <f>IF($A46="","",IFERROR(VLOOKUP($E46,Assumptions!$A$6:$D$17,3,FALSE),""))</f>
        <v/>
      </c>
      <c r="Q46" s="7">
        <f>IF($A46="","",IF(OR($F46="",$F46="None"),0,IFERROR(VLOOKUP($F46,Assumptions!$F$6:$G$17,2,FALSE),"")))</f>
        <v/>
      </c>
      <c r="R46" s="7">
        <f>IF($A46="","",IF(OR($G46="",$G46="None"),0,IFERROR(VLOOKUP($G46,Assumptions!$F$6:$G$17,2,FALSE),"")))</f>
        <v/>
      </c>
      <c r="S46" s="7">
        <f>IF($A46="","",IF(OR($H46="",NOT(ISNUMBER($O46))),"",IFERROR($H46*$O46,"")))</f>
        <v/>
      </c>
      <c r="T46" s="7">
        <f>IF($A46="","",IF(OR($H46="",NOT(ISNUMBER($Q46)),NOT(ISNUMBER($R46))),"",IFERROR($H46*($Q46+$R46),"")))</f>
        <v/>
      </c>
      <c r="U46" s="7">
        <f>IF($A46="","",IF(OR($I46="",$H46="",NOT(ISNUMBER($P46))),"",IFERROR(MAX(0,$I46-($P46*$H46))*Assumptions!$J$6,"")))</f>
        <v/>
      </c>
      <c r="V46" s="7">
        <f>IF($A46="","",IF($L46="Yes",IF($M46="",0,$M46),0))</f>
        <v/>
      </c>
      <c r="W46" s="7">
        <f>IF($A46="","",IF(COUNT($S46:$V46)&lt;4,"",SUM($S46:$V46)))</f>
        <v/>
      </c>
      <c r="X46" s="21">
        <f>IF($A46="","",IF($B46="","",IFERROR($B46+Assumptions!$J$7,"")))</f>
        <v/>
      </c>
      <c r="Y46" s="22">
        <f>IF($A46="","",IF($B46="","Enter quote date",IF($C46="","Enter client alias",IF($D46="","Enter pet or group",IF($E46="","Select service",IF($H46="","Enter quantity",IF($I46="","Enter hours",IF($N46="","Select status",IF($H46&gt;Assumptions!$J$11,"Check quantity",IF($I46&gt;Assumptions!$J$9,"Check estimated hours",IF($O46="","Check service setup",IF(AND($F46&lt;&gt;"",$F46&lt;&gt;"None",$Q46=""),"Check add-on 1 setup",IF(AND($G46&lt;&gt;"",$G46&lt;&gt;"None",$R46=""),"Check add-on 2 setup",IF(AND($M46&lt;&gt;"",NOT(ISNUMBER($M46))),"Check surcharge amount",IF(AND(ISNUMBER($M46),$M46&gt;0,$K46=""),"Enter surcharge reason",IF(AND(ISNUMBER($M46),$M46&gt;0,$L46&lt;&gt;"Yes"),"Check surcharge approval",IF(AND(ISNUMBER($M46),$M46&gt;Assumptions!$J$8),"Check surcharge amount",IF($W46="","Check required inputs",IF(AND($X46&lt;TODAY(),$N46&lt;&gt;"Accepted",$N46&lt;&gt;"Declined",$N46&lt;&gt;"Expired"),"Check expiration","Ready for review")))))))))))))))))))</f>
        <v/>
      </c>
    </row>
    <row r="47">
      <c r="A47" s="14" t="n"/>
      <c r="B47" s="15" t="n"/>
      <c r="C47" s="14" t="n"/>
      <c r="D47" s="14" t="n"/>
      <c r="E47" s="14" t="n"/>
      <c r="F47" s="14" t="n"/>
      <c r="G47" s="14" t="n"/>
      <c r="H47" s="16" t="n"/>
      <c r="I47" s="17" t="n"/>
      <c r="J47" s="14" t="n"/>
      <c r="K47" s="14" t="n"/>
      <c r="L47" s="18" t="n"/>
      <c r="M47" s="19" t="n"/>
      <c r="N47" s="18" t="n"/>
      <c r="O47" s="10">
        <f>IF($A47="","",IFERROR(VLOOKUP($E47,Assumptions!$A$6:$D$17,2,FALSE),""))</f>
        <v/>
      </c>
      <c r="P47" s="23">
        <f>IF($A47="","",IFERROR(VLOOKUP($E47,Assumptions!$A$6:$D$17,3,FALSE),""))</f>
        <v/>
      </c>
      <c r="Q47" s="10">
        <f>IF($A47="","",IF(OR($F47="",$F47="None"),0,IFERROR(VLOOKUP($F47,Assumptions!$F$6:$G$17,2,FALSE),"")))</f>
        <v/>
      </c>
      <c r="R47" s="10">
        <f>IF($A47="","",IF(OR($G47="",$G47="None"),0,IFERROR(VLOOKUP($G47,Assumptions!$F$6:$G$17,2,FALSE),"")))</f>
        <v/>
      </c>
      <c r="S47" s="10">
        <f>IF($A47="","",IF(OR($H47="",NOT(ISNUMBER($O47))),"",IFERROR($H47*$O47,"")))</f>
        <v/>
      </c>
      <c r="T47" s="10">
        <f>IF($A47="","",IF(OR($H47="",NOT(ISNUMBER($Q47)),NOT(ISNUMBER($R47))),"",IFERROR($H47*($Q47+$R47),"")))</f>
        <v/>
      </c>
      <c r="U47" s="10">
        <f>IF($A47="","",IF(OR($I47="",$H47="",NOT(ISNUMBER($P47))),"",IFERROR(MAX(0,$I47-($P47*$H47))*Assumptions!$J$6,"")))</f>
        <v/>
      </c>
      <c r="V47" s="10">
        <f>IF($A47="","",IF($L47="Yes",IF($M47="",0,$M47),0))</f>
        <v/>
      </c>
      <c r="W47" s="10">
        <f>IF($A47="","",IF(COUNT($S47:$V47)&lt;4,"",SUM($S47:$V47)))</f>
        <v/>
      </c>
      <c r="X47" s="24">
        <f>IF($A47="","",IF($B47="","",IFERROR($B47+Assumptions!$J$7,"")))</f>
        <v/>
      </c>
      <c r="Y47" s="25">
        <f>IF($A47="","",IF($B47="","Enter quote date",IF($C47="","Enter client alias",IF($D47="","Enter pet or group",IF($E47="","Select service",IF($H47="","Enter quantity",IF($I47="","Enter hours",IF($N47="","Select status",IF($H47&gt;Assumptions!$J$11,"Check quantity",IF($I47&gt;Assumptions!$J$9,"Check estimated hours",IF($O47="","Check service setup",IF(AND($F47&lt;&gt;"",$F47&lt;&gt;"None",$Q47=""),"Check add-on 1 setup",IF(AND($G47&lt;&gt;"",$G47&lt;&gt;"None",$R47=""),"Check add-on 2 setup",IF(AND($M47&lt;&gt;"",NOT(ISNUMBER($M47))),"Check surcharge amount",IF(AND(ISNUMBER($M47),$M47&gt;0,$K47=""),"Enter surcharge reason",IF(AND(ISNUMBER($M47),$M47&gt;0,$L47&lt;&gt;"Yes"),"Check surcharge approval",IF(AND(ISNUMBER($M47),$M47&gt;Assumptions!$J$8),"Check surcharge amount",IF($W47="","Check required inputs",IF(AND($X47&lt;TODAY(),$N47&lt;&gt;"Accepted",$N47&lt;&gt;"Declined",$N47&lt;&gt;"Expired"),"Check expiration","Ready for review")))))))))))))))))))</f>
        <v/>
      </c>
    </row>
    <row r="48">
      <c r="A48" s="14" t="n"/>
      <c r="B48" s="15" t="n"/>
      <c r="C48" s="14" t="n"/>
      <c r="D48" s="14" t="n"/>
      <c r="E48" s="14" t="n"/>
      <c r="F48" s="14" t="n"/>
      <c r="G48" s="14" t="n"/>
      <c r="H48" s="16" t="n"/>
      <c r="I48" s="17" t="n"/>
      <c r="J48" s="14" t="n"/>
      <c r="K48" s="14" t="n"/>
      <c r="L48" s="18" t="n"/>
      <c r="M48" s="19" t="n"/>
      <c r="N48" s="18" t="n"/>
      <c r="O48" s="7">
        <f>IF($A48="","",IFERROR(VLOOKUP($E48,Assumptions!$A$6:$D$17,2,FALSE),""))</f>
        <v/>
      </c>
      <c r="P48" s="20">
        <f>IF($A48="","",IFERROR(VLOOKUP($E48,Assumptions!$A$6:$D$17,3,FALSE),""))</f>
        <v/>
      </c>
      <c r="Q48" s="7">
        <f>IF($A48="","",IF(OR($F48="",$F48="None"),0,IFERROR(VLOOKUP($F48,Assumptions!$F$6:$G$17,2,FALSE),"")))</f>
        <v/>
      </c>
      <c r="R48" s="7">
        <f>IF($A48="","",IF(OR($G48="",$G48="None"),0,IFERROR(VLOOKUP($G48,Assumptions!$F$6:$G$17,2,FALSE),"")))</f>
        <v/>
      </c>
      <c r="S48" s="7">
        <f>IF($A48="","",IF(OR($H48="",NOT(ISNUMBER($O48))),"",IFERROR($H48*$O48,"")))</f>
        <v/>
      </c>
      <c r="T48" s="7">
        <f>IF($A48="","",IF(OR($H48="",NOT(ISNUMBER($Q48)),NOT(ISNUMBER($R48))),"",IFERROR($H48*($Q48+$R48),"")))</f>
        <v/>
      </c>
      <c r="U48" s="7">
        <f>IF($A48="","",IF(OR($I48="",$H48="",NOT(ISNUMBER($P48))),"",IFERROR(MAX(0,$I48-($P48*$H48))*Assumptions!$J$6,"")))</f>
        <v/>
      </c>
      <c r="V48" s="7">
        <f>IF($A48="","",IF($L48="Yes",IF($M48="",0,$M48),0))</f>
        <v/>
      </c>
      <c r="W48" s="7">
        <f>IF($A48="","",IF(COUNT($S48:$V48)&lt;4,"",SUM($S48:$V48)))</f>
        <v/>
      </c>
      <c r="X48" s="21">
        <f>IF($A48="","",IF($B48="","",IFERROR($B48+Assumptions!$J$7,"")))</f>
        <v/>
      </c>
      <c r="Y48" s="22">
        <f>IF($A48="","",IF($B48="","Enter quote date",IF($C48="","Enter client alias",IF($D48="","Enter pet or group",IF($E48="","Select service",IF($H48="","Enter quantity",IF($I48="","Enter hours",IF($N48="","Select status",IF($H48&gt;Assumptions!$J$11,"Check quantity",IF($I48&gt;Assumptions!$J$9,"Check estimated hours",IF($O48="","Check service setup",IF(AND($F48&lt;&gt;"",$F48&lt;&gt;"None",$Q48=""),"Check add-on 1 setup",IF(AND($G48&lt;&gt;"",$G48&lt;&gt;"None",$R48=""),"Check add-on 2 setup",IF(AND($M48&lt;&gt;"",NOT(ISNUMBER($M48))),"Check surcharge amount",IF(AND(ISNUMBER($M48),$M48&gt;0,$K48=""),"Enter surcharge reason",IF(AND(ISNUMBER($M48),$M48&gt;0,$L48&lt;&gt;"Yes"),"Check surcharge approval",IF(AND(ISNUMBER($M48),$M48&gt;Assumptions!$J$8),"Check surcharge amount",IF($W48="","Check required inputs",IF(AND($X48&lt;TODAY(),$N48&lt;&gt;"Accepted",$N48&lt;&gt;"Declined",$N48&lt;&gt;"Expired"),"Check expiration","Ready for review")))))))))))))))))))</f>
        <v/>
      </c>
    </row>
    <row r="49">
      <c r="A49" s="14" t="n"/>
      <c r="B49" s="15" t="n"/>
      <c r="C49" s="14" t="n"/>
      <c r="D49" s="14" t="n"/>
      <c r="E49" s="14" t="n"/>
      <c r="F49" s="14" t="n"/>
      <c r="G49" s="14" t="n"/>
      <c r="H49" s="16" t="n"/>
      <c r="I49" s="17" t="n"/>
      <c r="J49" s="14" t="n"/>
      <c r="K49" s="14" t="n"/>
      <c r="L49" s="18" t="n"/>
      <c r="M49" s="19" t="n"/>
      <c r="N49" s="18" t="n"/>
      <c r="O49" s="10">
        <f>IF($A49="","",IFERROR(VLOOKUP($E49,Assumptions!$A$6:$D$17,2,FALSE),""))</f>
        <v/>
      </c>
      <c r="P49" s="23">
        <f>IF($A49="","",IFERROR(VLOOKUP($E49,Assumptions!$A$6:$D$17,3,FALSE),""))</f>
        <v/>
      </c>
      <c r="Q49" s="10">
        <f>IF($A49="","",IF(OR($F49="",$F49="None"),0,IFERROR(VLOOKUP($F49,Assumptions!$F$6:$G$17,2,FALSE),"")))</f>
        <v/>
      </c>
      <c r="R49" s="10">
        <f>IF($A49="","",IF(OR($G49="",$G49="None"),0,IFERROR(VLOOKUP($G49,Assumptions!$F$6:$G$17,2,FALSE),"")))</f>
        <v/>
      </c>
      <c r="S49" s="10">
        <f>IF($A49="","",IF(OR($H49="",NOT(ISNUMBER($O49))),"",IFERROR($H49*$O49,"")))</f>
        <v/>
      </c>
      <c r="T49" s="10">
        <f>IF($A49="","",IF(OR($H49="",NOT(ISNUMBER($Q49)),NOT(ISNUMBER($R49))),"",IFERROR($H49*($Q49+$R49),"")))</f>
        <v/>
      </c>
      <c r="U49" s="10">
        <f>IF($A49="","",IF(OR($I49="",$H49="",NOT(ISNUMBER($P49))),"",IFERROR(MAX(0,$I49-($P49*$H49))*Assumptions!$J$6,"")))</f>
        <v/>
      </c>
      <c r="V49" s="10">
        <f>IF($A49="","",IF($L49="Yes",IF($M49="",0,$M49),0))</f>
        <v/>
      </c>
      <c r="W49" s="10">
        <f>IF($A49="","",IF(COUNT($S49:$V49)&lt;4,"",SUM($S49:$V49)))</f>
        <v/>
      </c>
      <c r="X49" s="24">
        <f>IF($A49="","",IF($B49="","",IFERROR($B49+Assumptions!$J$7,"")))</f>
        <v/>
      </c>
      <c r="Y49" s="25">
        <f>IF($A49="","",IF($B49="","Enter quote date",IF($C49="","Enter client alias",IF($D49="","Enter pet or group",IF($E49="","Select service",IF($H49="","Enter quantity",IF($I49="","Enter hours",IF($N49="","Select status",IF($H49&gt;Assumptions!$J$11,"Check quantity",IF($I49&gt;Assumptions!$J$9,"Check estimated hours",IF($O49="","Check service setup",IF(AND($F49&lt;&gt;"",$F49&lt;&gt;"None",$Q49=""),"Check add-on 1 setup",IF(AND($G49&lt;&gt;"",$G49&lt;&gt;"None",$R49=""),"Check add-on 2 setup",IF(AND($M49&lt;&gt;"",NOT(ISNUMBER($M49))),"Check surcharge amount",IF(AND(ISNUMBER($M49),$M49&gt;0,$K49=""),"Enter surcharge reason",IF(AND(ISNUMBER($M49),$M49&gt;0,$L49&lt;&gt;"Yes"),"Check surcharge approval",IF(AND(ISNUMBER($M49),$M49&gt;Assumptions!$J$8),"Check surcharge amount",IF($W49="","Check required inputs",IF(AND($X49&lt;TODAY(),$N49&lt;&gt;"Accepted",$N49&lt;&gt;"Declined",$N49&lt;&gt;"Expired"),"Check expiration","Ready for review")))))))))))))))))))</f>
        <v/>
      </c>
    </row>
    <row r="50">
      <c r="A50" s="14" t="n"/>
      <c r="B50" s="15" t="n"/>
      <c r="C50" s="14" t="n"/>
      <c r="D50" s="14" t="n"/>
      <c r="E50" s="14" t="n"/>
      <c r="F50" s="14" t="n"/>
      <c r="G50" s="14" t="n"/>
      <c r="H50" s="16" t="n"/>
      <c r="I50" s="17" t="n"/>
      <c r="J50" s="14" t="n"/>
      <c r="K50" s="14" t="n"/>
      <c r="L50" s="18" t="n"/>
      <c r="M50" s="19" t="n"/>
      <c r="N50" s="18" t="n"/>
      <c r="O50" s="7">
        <f>IF($A50="","",IFERROR(VLOOKUP($E50,Assumptions!$A$6:$D$17,2,FALSE),""))</f>
        <v/>
      </c>
      <c r="P50" s="20">
        <f>IF($A50="","",IFERROR(VLOOKUP($E50,Assumptions!$A$6:$D$17,3,FALSE),""))</f>
        <v/>
      </c>
      <c r="Q50" s="7">
        <f>IF($A50="","",IF(OR($F50="",$F50="None"),0,IFERROR(VLOOKUP($F50,Assumptions!$F$6:$G$17,2,FALSE),"")))</f>
        <v/>
      </c>
      <c r="R50" s="7">
        <f>IF($A50="","",IF(OR($G50="",$G50="None"),0,IFERROR(VLOOKUP($G50,Assumptions!$F$6:$G$17,2,FALSE),"")))</f>
        <v/>
      </c>
      <c r="S50" s="7">
        <f>IF($A50="","",IF(OR($H50="",NOT(ISNUMBER($O50))),"",IFERROR($H50*$O50,"")))</f>
        <v/>
      </c>
      <c r="T50" s="7">
        <f>IF($A50="","",IF(OR($H50="",NOT(ISNUMBER($Q50)),NOT(ISNUMBER($R50))),"",IFERROR($H50*($Q50+$R50),"")))</f>
        <v/>
      </c>
      <c r="U50" s="7">
        <f>IF($A50="","",IF(OR($I50="",$H50="",NOT(ISNUMBER($P50))),"",IFERROR(MAX(0,$I50-($P50*$H50))*Assumptions!$J$6,"")))</f>
        <v/>
      </c>
      <c r="V50" s="7">
        <f>IF($A50="","",IF($L50="Yes",IF($M50="",0,$M50),0))</f>
        <v/>
      </c>
      <c r="W50" s="7">
        <f>IF($A50="","",IF(COUNT($S50:$V50)&lt;4,"",SUM($S50:$V50)))</f>
        <v/>
      </c>
      <c r="X50" s="21">
        <f>IF($A50="","",IF($B50="","",IFERROR($B50+Assumptions!$J$7,"")))</f>
        <v/>
      </c>
      <c r="Y50" s="22">
        <f>IF($A50="","",IF($B50="","Enter quote date",IF($C50="","Enter client alias",IF($D50="","Enter pet or group",IF($E50="","Select service",IF($H50="","Enter quantity",IF($I50="","Enter hours",IF($N50="","Select status",IF($H50&gt;Assumptions!$J$11,"Check quantity",IF($I50&gt;Assumptions!$J$9,"Check estimated hours",IF($O50="","Check service setup",IF(AND($F50&lt;&gt;"",$F50&lt;&gt;"None",$Q50=""),"Check add-on 1 setup",IF(AND($G50&lt;&gt;"",$G50&lt;&gt;"None",$R50=""),"Check add-on 2 setup",IF(AND($M50&lt;&gt;"",NOT(ISNUMBER($M50))),"Check surcharge amount",IF(AND(ISNUMBER($M50),$M50&gt;0,$K50=""),"Enter surcharge reason",IF(AND(ISNUMBER($M50),$M50&gt;0,$L50&lt;&gt;"Yes"),"Check surcharge approval",IF(AND(ISNUMBER($M50),$M50&gt;Assumptions!$J$8),"Check surcharge amount",IF($W50="","Check required inputs",IF(AND($X50&lt;TODAY(),$N50&lt;&gt;"Accepted",$N50&lt;&gt;"Declined",$N50&lt;&gt;"Expired"),"Check expiration","Ready for review")))))))))))))))))))</f>
        <v/>
      </c>
    </row>
    <row r="51">
      <c r="A51" s="14" t="n"/>
      <c r="B51" s="15" t="n"/>
      <c r="C51" s="14" t="n"/>
      <c r="D51" s="14" t="n"/>
      <c r="E51" s="14" t="n"/>
      <c r="F51" s="14" t="n"/>
      <c r="G51" s="14" t="n"/>
      <c r="H51" s="16" t="n"/>
      <c r="I51" s="17" t="n"/>
      <c r="J51" s="14" t="n"/>
      <c r="K51" s="14" t="n"/>
      <c r="L51" s="18" t="n"/>
      <c r="M51" s="19" t="n"/>
      <c r="N51" s="18" t="n"/>
      <c r="O51" s="10">
        <f>IF($A51="","",IFERROR(VLOOKUP($E51,Assumptions!$A$6:$D$17,2,FALSE),""))</f>
        <v/>
      </c>
      <c r="P51" s="23">
        <f>IF($A51="","",IFERROR(VLOOKUP($E51,Assumptions!$A$6:$D$17,3,FALSE),""))</f>
        <v/>
      </c>
      <c r="Q51" s="10">
        <f>IF($A51="","",IF(OR($F51="",$F51="None"),0,IFERROR(VLOOKUP($F51,Assumptions!$F$6:$G$17,2,FALSE),"")))</f>
        <v/>
      </c>
      <c r="R51" s="10">
        <f>IF($A51="","",IF(OR($G51="",$G51="None"),0,IFERROR(VLOOKUP($G51,Assumptions!$F$6:$G$17,2,FALSE),"")))</f>
        <v/>
      </c>
      <c r="S51" s="10">
        <f>IF($A51="","",IF(OR($H51="",NOT(ISNUMBER($O51))),"",IFERROR($H51*$O51,"")))</f>
        <v/>
      </c>
      <c r="T51" s="10">
        <f>IF($A51="","",IF(OR($H51="",NOT(ISNUMBER($Q51)),NOT(ISNUMBER($R51))),"",IFERROR($H51*($Q51+$R51),"")))</f>
        <v/>
      </c>
      <c r="U51" s="10">
        <f>IF($A51="","",IF(OR($I51="",$H51="",NOT(ISNUMBER($P51))),"",IFERROR(MAX(0,$I51-($P51*$H51))*Assumptions!$J$6,"")))</f>
        <v/>
      </c>
      <c r="V51" s="10">
        <f>IF($A51="","",IF($L51="Yes",IF($M51="",0,$M51),0))</f>
        <v/>
      </c>
      <c r="W51" s="10">
        <f>IF($A51="","",IF(COUNT($S51:$V51)&lt;4,"",SUM($S51:$V51)))</f>
        <v/>
      </c>
      <c r="X51" s="24">
        <f>IF($A51="","",IF($B51="","",IFERROR($B51+Assumptions!$J$7,"")))</f>
        <v/>
      </c>
      <c r="Y51" s="25">
        <f>IF($A51="","",IF($B51="","Enter quote date",IF($C51="","Enter client alias",IF($D51="","Enter pet or group",IF($E51="","Select service",IF($H51="","Enter quantity",IF($I51="","Enter hours",IF($N51="","Select status",IF($H51&gt;Assumptions!$J$11,"Check quantity",IF($I51&gt;Assumptions!$J$9,"Check estimated hours",IF($O51="","Check service setup",IF(AND($F51&lt;&gt;"",$F51&lt;&gt;"None",$Q51=""),"Check add-on 1 setup",IF(AND($G51&lt;&gt;"",$G51&lt;&gt;"None",$R51=""),"Check add-on 2 setup",IF(AND($M51&lt;&gt;"",NOT(ISNUMBER($M51))),"Check surcharge amount",IF(AND(ISNUMBER($M51),$M51&gt;0,$K51=""),"Enter surcharge reason",IF(AND(ISNUMBER($M51),$M51&gt;0,$L51&lt;&gt;"Yes"),"Check surcharge approval",IF(AND(ISNUMBER($M51),$M51&gt;Assumptions!$J$8),"Check surcharge amount",IF($W51="","Check required inputs",IF(AND($X51&lt;TODAY(),$N51&lt;&gt;"Accepted",$N51&lt;&gt;"Declined",$N51&lt;&gt;"Expired"),"Check expiration","Ready for review")))))))))))))))))))</f>
        <v/>
      </c>
    </row>
    <row r="52">
      <c r="A52" s="14" t="n"/>
      <c r="B52" s="15" t="n"/>
      <c r="C52" s="14" t="n"/>
      <c r="D52" s="14" t="n"/>
      <c r="E52" s="14" t="n"/>
      <c r="F52" s="14" t="n"/>
      <c r="G52" s="14" t="n"/>
      <c r="H52" s="16" t="n"/>
      <c r="I52" s="17" t="n"/>
      <c r="J52" s="14" t="n"/>
      <c r="K52" s="14" t="n"/>
      <c r="L52" s="18" t="n"/>
      <c r="M52" s="19" t="n"/>
      <c r="N52" s="18" t="n"/>
      <c r="O52" s="7">
        <f>IF($A52="","",IFERROR(VLOOKUP($E52,Assumptions!$A$6:$D$17,2,FALSE),""))</f>
        <v/>
      </c>
      <c r="P52" s="20">
        <f>IF($A52="","",IFERROR(VLOOKUP($E52,Assumptions!$A$6:$D$17,3,FALSE),""))</f>
        <v/>
      </c>
      <c r="Q52" s="7">
        <f>IF($A52="","",IF(OR($F52="",$F52="None"),0,IFERROR(VLOOKUP($F52,Assumptions!$F$6:$G$17,2,FALSE),"")))</f>
        <v/>
      </c>
      <c r="R52" s="7">
        <f>IF($A52="","",IF(OR($G52="",$G52="None"),0,IFERROR(VLOOKUP($G52,Assumptions!$F$6:$G$17,2,FALSE),"")))</f>
        <v/>
      </c>
      <c r="S52" s="7">
        <f>IF($A52="","",IF(OR($H52="",NOT(ISNUMBER($O52))),"",IFERROR($H52*$O52,"")))</f>
        <v/>
      </c>
      <c r="T52" s="7">
        <f>IF($A52="","",IF(OR($H52="",NOT(ISNUMBER($Q52)),NOT(ISNUMBER($R52))),"",IFERROR($H52*($Q52+$R52),"")))</f>
        <v/>
      </c>
      <c r="U52" s="7">
        <f>IF($A52="","",IF(OR($I52="",$H52="",NOT(ISNUMBER($P52))),"",IFERROR(MAX(0,$I52-($P52*$H52))*Assumptions!$J$6,"")))</f>
        <v/>
      </c>
      <c r="V52" s="7">
        <f>IF($A52="","",IF($L52="Yes",IF($M52="",0,$M52),0))</f>
        <v/>
      </c>
      <c r="W52" s="7">
        <f>IF($A52="","",IF(COUNT($S52:$V52)&lt;4,"",SUM($S52:$V52)))</f>
        <v/>
      </c>
      <c r="X52" s="21">
        <f>IF($A52="","",IF($B52="","",IFERROR($B52+Assumptions!$J$7,"")))</f>
        <v/>
      </c>
      <c r="Y52" s="22">
        <f>IF($A52="","",IF($B52="","Enter quote date",IF($C52="","Enter client alias",IF($D52="","Enter pet or group",IF($E52="","Select service",IF($H52="","Enter quantity",IF($I52="","Enter hours",IF($N52="","Select status",IF($H52&gt;Assumptions!$J$11,"Check quantity",IF($I52&gt;Assumptions!$J$9,"Check estimated hours",IF($O52="","Check service setup",IF(AND($F52&lt;&gt;"",$F52&lt;&gt;"None",$Q52=""),"Check add-on 1 setup",IF(AND($G52&lt;&gt;"",$G52&lt;&gt;"None",$R52=""),"Check add-on 2 setup",IF(AND($M52&lt;&gt;"",NOT(ISNUMBER($M52))),"Check surcharge amount",IF(AND(ISNUMBER($M52),$M52&gt;0,$K52=""),"Enter surcharge reason",IF(AND(ISNUMBER($M52),$M52&gt;0,$L52&lt;&gt;"Yes"),"Check surcharge approval",IF(AND(ISNUMBER($M52),$M52&gt;Assumptions!$J$8),"Check surcharge amount",IF($W52="","Check required inputs",IF(AND($X52&lt;TODAY(),$N52&lt;&gt;"Accepted",$N52&lt;&gt;"Declined",$N52&lt;&gt;"Expired"),"Check expiration","Ready for review")))))))))))))))))))</f>
        <v/>
      </c>
    </row>
    <row r="53">
      <c r="A53" s="14" t="n"/>
      <c r="B53" s="15" t="n"/>
      <c r="C53" s="14" t="n"/>
      <c r="D53" s="14" t="n"/>
      <c r="E53" s="14" t="n"/>
      <c r="F53" s="14" t="n"/>
      <c r="G53" s="14" t="n"/>
      <c r="H53" s="16" t="n"/>
      <c r="I53" s="17" t="n"/>
      <c r="J53" s="14" t="n"/>
      <c r="K53" s="14" t="n"/>
      <c r="L53" s="18" t="n"/>
      <c r="M53" s="19" t="n"/>
      <c r="N53" s="18" t="n"/>
      <c r="O53" s="10">
        <f>IF($A53="","",IFERROR(VLOOKUP($E53,Assumptions!$A$6:$D$17,2,FALSE),""))</f>
        <v/>
      </c>
      <c r="P53" s="23">
        <f>IF($A53="","",IFERROR(VLOOKUP($E53,Assumptions!$A$6:$D$17,3,FALSE),""))</f>
        <v/>
      </c>
      <c r="Q53" s="10">
        <f>IF($A53="","",IF(OR($F53="",$F53="None"),0,IFERROR(VLOOKUP($F53,Assumptions!$F$6:$G$17,2,FALSE),"")))</f>
        <v/>
      </c>
      <c r="R53" s="10">
        <f>IF($A53="","",IF(OR($G53="",$G53="None"),0,IFERROR(VLOOKUP($G53,Assumptions!$F$6:$G$17,2,FALSE),"")))</f>
        <v/>
      </c>
      <c r="S53" s="10">
        <f>IF($A53="","",IF(OR($H53="",NOT(ISNUMBER($O53))),"",IFERROR($H53*$O53,"")))</f>
        <v/>
      </c>
      <c r="T53" s="10">
        <f>IF($A53="","",IF(OR($H53="",NOT(ISNUMBER($Q53)),NOT(ISNUMBER($R53))),"",IFERROR($H53*($Q53+$R53),"")))</f>
        <v/>
      </c>
      <c r="U53" s="10">
        <f>IF($A53="","",IF(OR($I53="",$H53="",NOT(ISNUMBER($P53))),"",IFERROR(MAX(0,$I53-($P53*$H53))*Assumptions!$J$6,"")))</f>
        <v/>
      </c>
      <c r="V53" s="10">
        <f>IF($A53="","",IF($L53="Yes",IF($M53="",0,$M53),0))</f>
        <v/>
      </c>
      <c r="W53" s="10">
        <f>IF($A53="","",IF(COUNT($S53:$V53)&lt;4,"",SUM($S53:$V53)))</f>
        <v/>
      </c>
      <c r="X53" s="24">
        <f>IF($A53="","",IF($B53="","",IFERROR($B53+Assumptions!$J$7,"")))</f>
        <v/>
      </c>
      <c r="Y53" s="25">
        <f>IF($A53="","",IF($B53="","Enter quote date",IF($C53="","Enter client alias",IF($D53="","Enter pet or group",IF($E53="","Select service",IF($H53="","Enter quantity",IF($I53="","Enter hours",IF($N53="","Select status",IF($H53&gt;Assumptions!$J$11,"Check quantity",IF($I53&gt;Assumptions!$J$9,"Check estimated hours",IF($O53="","Check service setup",IF(AND($F53&lt;&gt;"",$F53&lt;&gt;"None",$Q53=""),"Check add-on 1 setup",IF(AND($G53&lt;&gt;"",$G53&lt;&gt;"None",$R53=""),"Check add-on 2 setup",IF(AND($M53&lt;&gt;"",NOT(ISNUMBER($M53))),"Check surcharge amount",IF(AND(ISNUMBER($M53),$M53&gt;0,$K53=""),"Enter surcharge reason",IF(AND(ISNUMBER($M53),$M53&gt;0,$L53&lt;&gt;"Yes"),"Check surcharge approval",IF(AND(ISNUMBER($M53),$M53&gt;Assumptions!$J$8),"Check surcharge amount",IF($W53="","Check required inputs",IF(AND($X53&lt;TODAY(),$N53&lt;&gt;"Accepted",$N53&lt;&gt;"Declined",$N53&lt;&gt;"Expired"),"Check expiration","Ready for review")))))))))))))))))))</f>
        <v/>
      </c>
    </row>
    <row r="54">
      <c r="A54" s="14" t="n"/>
      <c r="B54" s="15" t="n"/>
      <c r="C54" s="14" t="n"/>
      <c r="D54" s="14" t="n"/>
      <c r="E54" s="14" t="n"/>
      <c r="F54" s="14" t="n"/>
      <c r="G54" s="14" t="n"/>
      <c r="H54" s="16" t="n"/>
      <c r="I54" s="17" t="n"/>
      <c r="J54" s="14" t="n"/>
      <c r="K54" s="14" t="n"/>
      <c r="L54" s="18" t="n"/>
      <c r="M54" s="19" t="n"/>
      <c r="N54" s="18" t="n"/>
      <c r="O54" s="7">
        <f>IF($A54="","",IFERROR(VLOOKUP($E54,Assumptions!$A$6:$D$17,2,FALSE),""))</f>
        <v/>
      </c>
      <c r="P54" s="20">
        <f>IF($A54="","",IFERROR(VLOOKUP($E54,Assumptions!$A$6:$D$17,3,FALSE),""))</f>
        <v/>
      </c>
      <c r="Q54" s="7">
        <f>IF($A54="","",IF(OR($F54="",$F54="None"),0,IFERROR(VLOOKUP($F54,Assumptions!$F$6:$G$17,2,FALSE),"")))</f>
        <v/>
      </c>
      <c r="R54" s="7">
        <f>IF($A54="","",IF(OR($G54="",$G54="None"),0,IFERROR(VLOOKUP($G54,Assumptions!$F$6:$G$17,2,FALSE),"")))</f>
        <v/>
      </c>
      <c r="S54" s="7">
        <f>IF($A54="","",IF(OR($H54="",NOT(ISNUMBER($O54))),"",IFERROR($H54*$O54,"")))</f>
        <v/>
      </c>
      <c r="T54" s="7">
        <f>IF($A54="","",IF(OR($H54="",NOT(ISNUMBER($Q54)),NOT(ISNUMBER($R54))),"",IFERROR($H54*($Q54+$R54),"")))</f>
        <v/>
      </c>
      <c r="U54" s="7">
        <f>IF($A54="","",IF(OR($I54="",$H54="",NOT(ISNUMBER($P54))),"",IFERROR(MAX(0,$I54-($P54*$H54))*Assumptions!$J$6,"")))</f>
        <v/>
      </c>
      <c r="V54" s="7">
        <f>IF($A54="","",IF($L54="Yes",IF($M54="",0,$M54),0))</f>
        <v/>
      </c>
      <c r="W54" s="7">
        <f>IF($A54="","",IF(COUNT($S54:$V54)&lt;4,"",SUM($S54:$V54)))</f>
        <v/>
      </c>
      <c r="X54" s="21">
        <f>IF($A54="","",IF($B54="","",IFERROR($B54+Assumptions!$J$7,"")))</f>
        <v/>
      </c>
      <c r="Y54" s="22">
        <f>IF($A54="","",IF($B54="","Enter quote date",IF($C54="","Enter client alias",IF($D54="","Enter pet or group",IF($E54="","Select service",IF($H54="","Enter quantity",IF($I54="","Enter hours",IF($N54="","Select status",IF($H54&gt;Assumptions!$J$11,"Check quantity",IF($I54&gt;Assumptions!$J$9,"Check estimated hours",IF($O54="","Check service setup",IF(AND($F54&lt;&gt;"",$F54&lt;&gt;"None",$Q54=""),"Check add-on 1 setup",IF(AND($G54&lt;&gt;"",$G54&lt;&gt;"None",$R54=""),"Check add-on 2 setup",IF(AND($M54&lt;&gt;"",NOT(ISNUMBER($M54))),"Check surcharge amount",IF(AND(ISNUMBER($M54),$M54&gt;0,$K54=""),"Enter surcharge reason",IF(AND(ISNUMBER($M54),$M54&gt;0,$L54&lt;&gt;"Yes"),"Check surcharge approval",IF(AND(ISNUMBER($M54),$M54&gt;Assumptions!$J$8),"Check surcharge amount",IF($W54="","Check required inputs",IF(AND($X54&lt;TODAY(),$N54&lt;&gt;"Accepted",$N54&lt;&gt;"Declined",$N54&lt;&gt;"Expired"),"Check expiration","Ready for review")))))))))))))))))))</f>
        <v/>
      </c>
    </row>
    <row r="55">
      <c r="A55" s="14" t="n"/>
      <c r="B55" s="15" t="n"/>
      <c r="C55" s="14" t="n"/>
      <c r="D55" s="14" t="n"/>
      <c r="E55" s="14" t="n"/>
      <c r="F55" s="14" t="n"/>
      <c r="G55" s="14" t="n"/>
      <c r="H55" s="16" t="n"/>
      <c r="I55" s="17" t="n"/>
      <c r="J55" s="14" t="n"/>
      <c r="K55" s="14" t="n"/>
      <c r="L55" s="18" t="n"/>
      <c r="M55" s="19" t="n"/>
      <c r="N55" s="18" t="n"/>
      <c r="O55" s="10">
        <f>IF($A55="","",IFERROR(VLOOKUP($E55,Assumptions!$A$6:$D$17,2,FALSE),""))</f>
        <v/>
      </c>
      <c r="P55" s="23">
        <f>IF($A55="","",IFERROR(VLOOKUP($E55,Assumptions!$A$6:$D$17,3,FALSE),""))</f>
        <v/>
      </c>
      <c r="Q55" s="10">
        <f>IF($A55="","",IF(OR($F55="",$F55="None"),0,IFERROR(VLOOKUP($F55,Assumptions!$F$6:$G$17,2,FALSE),"")))</f>
        <v/>
      </c>
      <c r="R55" s="10">
        <f>IF($A55="","",IF(OR($G55="",$G55="None"),0,IFERROR(VLOOKUP($G55,Assumptions!$F$6:$G$17,2,FALSE),"")))</f>
        <v/>
      </c>
      <c r="S55" s="10">
        <f>IF($A55="","",IF(OR($H55="",NOT(ISNUMBER($O55))),"",IFERROR($H55*$O55,"")))</f>
        <v/>
      </c>
      <c r="T55" s="10">
        <f>IF($A55="","",IF(OR($H55="",NOT(ISNUMBER($Q55)),NOT(ISNUMBER($R55))),"",IFERROR($H55*($Q55+$R55),"")))</f>
        <v/>
      </c>
      <c r="U55" s="10">
        <f>IF($A55="","",IF(OR($I55="",$H55="",NOT(ISNUMBER($P55))),"",IFERROR(MAX(0,$I55-($P55*$H55))*Assumptions!$J$6,"")))</f>
        <v/>
      </c>
      <c r="V55" s="10">
        <f>IF($A55="","",IF($L55="Yes",IF($M55="",0,$M55),0))</f>
        <v/>
      </c>
      <c r="W55" s="10">
        <f>IF($A55="","",IF(COUNT($S55:$V55)&lt;4,"",SUM($S55:$V55)))</f>
        <v/>
      </c>
      <c r="X55" s="24">
        <f>IF($A55="","",IF($B55="","",IFERROR($B55+Assumptions!$J$7,"")))</f>
        <v/>
      </c>
      <c r="Y55" s="25">
        <f>IF($A55="","",IF($B55="","Enter quote date",IF($C55="","Enter client alias",IF($D55="","Enter pet or group",IF($E55="","Select service",IF($H55="","Enter quantity",IF($I55="","Enter hours",IF($N55="","Select status",IF($H55&gt;Assumptions!$J$11,"Check quantity",IF($I55&gt;Assumptions!$J$9,"Check estimated hours",IF($O55="","Check service setup",IF(AND($F55&lt;&gt;"",$F55&lt;&gt;"None",$Q55=""),"Check add-on 1 setup",IF(AND($G55&lt;&gt;"",$G55&lt;&gt;"None",$R55=""),"Check add-on 2 setup",IF(AND($M55&lt;&gt;"",NOT(ISNUMBER($M55))),"Check surcharge amount",IF(AND(ISNUMBER($M55),$M55&gt;0,$K55=""),"Enter surcharge reason",IF(AND(ISNUMBER($M55),$M55&gt;0,$L55&lt;&gt;"Yes"),"Check surcharge approval",IF(AND(ISNUMBER($M55),$M55&gt;Assumptions!$J$8),"Check surcharge amount",IF($W55="","Check required inputs",IF(AND($X55&lt;TODAY(),$N55&lt;&gt;"Accepted",$N55&lt;&gt;"Declined",$N55&lt;&gt;"Expired"),"Check expiration","Ready for review")))))))))))))))))))</f>
        <v/>
      </c>
    </row>
    <row r="56">
      <c r="A56" s="14" t="n"/>
      <c r="B56" s="15" t="n"/>
      <c r="C56" s="14" t="n"/>
      <c r="D56" s="14" t="n"/>
      <c r="E56" s="14" t="n"/>
      <c r="F56" s="14" t="n"/>
      <c r="G56" s="14" t="n"/>
      <c r="H56" s="16" t="n"/>
      <c r="I56" s="17" t="n"/>
      <c r="J56" s="14" t="n"/>
      <c r="K56" s="14" t="n"/>
      <c r="L56" s="18" t="n"/>
      <c r="M56" s="19" t="n"/>
      <c r="N56" s="18" t="n"/>
      <c r="O56" s="7">
        <f>IF($A56="","",IFERROR(VLOOKUP($E56,Assumptions!$A$6:$D$17,2,FALSE),""))</f>
        <v/>
      </c>
      <c r="P56" s="20">
        <f>IF($A56="","",IFERROR(VLOOKUP($E56,Assumptions!$A$6:$D$17,3,FALSE),""))</f>
        <v/>
      </c>
      <c r="Q56" s="7">
        <f>IF($A56="","",IF(OR($F56="",$F56="None"),0,IFERROR(VLOOKUP($F56,Assumptions!$F$6:$G$17,2,FALSE),"")))</f>
        <v/>
      </c>
      <c r="R56" s="7">
        <f>IF($A56="","",IF(OR($G56="",$G56="None"),0,IFERROR(VLOOKUP($G56,Assumptions!$F$6:$G$17,2,FALSE),"")))</f>
        <v/>
      </c>
      <c r="S56" s="7">
        <f>IF($A56="","",IF(OR($H56="",NOT(ISNUMBER($O56))),"",IFERROR($H56*$O56,"")))</f>
        <v/>
      </c>
      <c r="T56" s="7">
        <f>IF($A56="","",IF(OR($H56="",NOT(ISNUMBER($Q56)),NOT(ISNUMBER($R56))),"",IFERROR($H56*($Q56+$R56),"")))</f>
        <v/>
      </c>
      <c r="U56" s="7">
        <f>IF($A56="","",IF(OR($I56="",$H56="",NOT(ISNUMBER($P56))),"",IFERROR(MAX(0,$I56-($P56*$H56))*Assumptions!$J$6,"")))</f>
        <v/>
      </c>
      <c r="V56" s="7">
        <f>IF($A56="","",IF($L56="Yes",IF($M56="",0,$M56),0))</f>
        <v/>
      </c>
      <c r="W56" s="7">
        <f>IF($A56="","",IF(COUNT($S56:$V56)&lt;4,"",SUM($S56:$V56)))</f>
        <v/>
      </c>
      <c r="X56" s="21">
        <f>IF($A56="","",IF($B56="","",IFERROR($B56+Assumptions!$J$7,"")))</f>
        <v/>
      </c>
      <c r="Y56" s="22">
        <f>IF($A56="","",IF($B56="","Enter quote date",IF($C56="","Enter client alias",IF($D56="","Enter pet or group",IF($E56="","Select service",IF($H56="","Enter quantity",IF($I56="","Enter hours",IF($N56="","Select status",IF($H56&gt;Assumptions!$J$11,"Check quantity",IF($I56&gt;Assumptions!$J$9,"Check estimated hours",IF($O56="","Check service setup",IF(AND($F56&lt;&gt;"",$F56&lt;&gt;"None",$Q56=""),"Check add-on 1 setup",IF(AND($G56&lt;&gt;"",$G56&lt;&gt;"None",$R56=""),"Check add-on 2 setup",IF(AND($M56&lt;&gt;"",NOT(ISNUMBER($M56))),"Check surcharge amount",IF(AND(ISNUMBER($M56),$M56&gt;0,$K56=""),"Enter surcharge reason",IF(AND(ISNUMBER($M56),$M56&gt;0,$L56&lt;&gt;"Yes"),"Check surcharge approval",IF(AND(ISNUMBER($M56),$M56&gt;Assumptions!$J$8),"Check surcharge amount",IF($W56="","Check required inputs",IF(AND($X56&lt;TODAY(),$N56&lt;&gt;"Accepted",$N56&lt;&gt;"Declined",$N56&lt;&gt;"Expired"),"Check expiration","Ready for review")))))))))))))))))))</f>
        <v/>
      </c>
    </row>
    <row r="57">
      <c r="A57" s="14" t="n"/>
      <c r="B57" s="15" t="n"/>
      <c r="C57" s="14" t="n"/>
      <c r="D57" s="14" t="n"/>
      <c r="E57" s="14" t="n"/>
      <c r="F57" s="14" t="n"/>
      <c r="G57" s="14" t="n"/>
      <c r="H57" s="16" t="n"/>
      <c r="I57" s="17" t="n"/>
      <c r="J57" s="14" t="n"/>
      <c r="K57" s="14" t="n"/>
      <c r="L57" s="18" t="n"/>
      <c r="M57" s="19" t="n"/>
      <c r="N57" s="18" t="n"/>
      <c r="O57" s="10">
        <f>IF($A57="","",IFERROR(VLOOKUP($E57,Assumptions!$A$6:$D$17,2,FALSE),""))</f>
        <v/>
      </c>
      <c r="P57" s="23">
        <f>IF($A57="","",IFERROR(VLOOKUP($E57,Assumptions!$A$6:$D$17,3,FALSE),""))</f>
        <v/>
      </c>
      <c r="Q57" s="10">
        <f>IF($A57="","",IF(OR($F57="",$F57="None"),0,IFERROR(VLOOKUP($F57,Assumptions!$F$6:$G$17,2,FALSE),"")))</f>
        <v/>
      </c>
      <c r="R57" s="10">
        <f>IF($A57="","",IF(OR($G57="",$G57="None"),0,IFERROR(VLOOKUP($G57,Assumptions!$F$6:$G$17,2,FALSE),"")))</f>
        <v/>
      </c>
      <c r="S57" s="10">
        <f>IF($A57="","",IF(OR($H57="",NOT(ISNUMBER($O57))),"",IFERROR($H57*$O57,"")))</f>
        <v/>
      </c>
      <c r="T57" s="10">
        <f>IF($A57="","",IF(OR($H57="",NOT(ISNUMBER($Q57)),NOT(ISNUMBER($R57))),"",IFERROR($H57*($Q57+$R57),"")))</f>
        <v/>
      </c>
      <c r="U57" s="10">
        <f>IF($A57="","",IF(OR($I57="",$H57="",NOT(ISNUMBER($P57))),"",IFERROR(MAX(0,$I57-($P57*$H57))*Assumptions!$J$6,"")))</f>
        <v/>
      </c>
      <c r="V57" s="10">
        <f>IF($A57="","",IF($L57="Yes",IF($M57="",0,$M57),0))</f>
        <v/>
      </c>
      <c r="W57" s="10">
        <f>IF($A57="","",IF(COUNT($S57:$V57)&lt;4,"",SUM($S57:$V57)))</f>
        <v/>
      </c>
      <c r="X57" s="24">
        <f>IF($A57="","",IF($B57="","",IFERROR($B57+Assumptions!$J$7,"")))</f>
        <v/>
      </c>
      <c r="Y57" s="25">
        <f>IF($A57="","",IF($B57="","Enter quote date",IF($C57="","Enter client alias",IF($D57="","Enter pet or group",IF($E57="","Select service",IF($H57="","Enter quantity",IF($I57="","Enter hours",IF($N57="","Select status",IF($H57&gt;Assumptions!$J$11,"Check quantity",IF($I57&gt;Assumptions!$J$9,"Check estimated hours",IF($O57="","Check service setup",IF(AND($F57&lt;&gt;"",$F57&lt;&gt;"None",$Q57=""),"Check add-on 1 setup",IF(AND($G57&lt;&gt;"",$G57&lt;&gt;"None",$R57=""),"Check add-on 2 setup",IF(AND($M57&lt;&gt;"",NOT(ISNUMBER($M57))),"Check surcharge amount",IF(AND(ISNUMBER($M57),$M57&gt;0,$K57=""),"Enter surcharge reason",IF(AND(ISNUMBER($M57),$M57&gt;0,$L57&lt;&gt;"Yes"),"Check surcharge approval",IF(AND(ISNUMBER($M57),$M57&gt;Assumptions!$J$8),"Check surcharge amount",IF($W57="","Check required inputs",IF(AND($X57&lt;TODAY(),$N57&lt;&gt;"Accepted",$N57&lt;&gt;"Declined",$N57&lt;&gt;"Expired"),"Check expiration","Ready for review")))))))))))))))))))</f>
        <v/>
      </c>
    </row>
    <row r="58">
      <c r="A58" s="14" t="n"/>
      <c r="B58" s="15" t="n"/>
      <c r="C58" s="14" t="n"/>
      <c r="D58" s="14" t="n"/>
      <c r="E58" s="14" t="n"/>
      <c r="F58" s="14" t="n"/>
      <c r="G58" s="14" t="n"/>
      <c r="H58" s="16" t="n"/>
      <c r="I58" s="17" t="n"/>
      <c r="J58" s="14" t="n"/>
      <c r="K58" s="14" t="n"/>
      <c r="L58" s="18" t="n"/>
      <c r="M58" s="19" t="n"/>
      <c r="N58" s="18" t="n"/>
      <c r="O58" s="7">
        <f>IF($A58="","",IFERROR(VLOOKUP($E58,Assumptions!$A$6:$D$17,2,FALSE),""))</f>
        <v/>
      </c>
      <c r="P58" s="20">
        <f>IF($A58="","",IFERROR(VLOOKUP($E58,Assumptions!$A$6:$D$17,3,FALSE),""))</f>
        <v/>
      </c>
      <c r="Q58" s="7">
        <f>IF($A58="","",IF(OR($F58="",$F58="None"),0,IFERROR(VLOOKUP($F58,Assumptions!$F$6:$G$17,2,FALSE),"")))</f>
        <v/>
      </c>
      <c r="R58" s="7">
        <f>IF($A58="","",IF(OR($G58="",$G58="None"),0,IFERROR(VLOOKUP($G58,Assumptions!$F$6:$G$17,2,FALSE),"")))</f>
        <v/>
      </c>
      <c r="S58" s="7">
        <f>IF($A58="","",IF(OR($H58="",NOT(ISNUMBER($O58))),"",IFERROR($H58*$O58,"")))</f>
        <v/>
      </c>
      <c r="T58" s="7">
        <f>IF($A58="","",IF(OR($H58="",NOT(ISNUMBER($Q58)),NOT(ISNUMBER($R58))),"",IFERROR($H58*($Q58+$R58),"")))</f>
        <v/>
      </c>
      <c r="U58" s="7">
        <f>IF($A58="","",IF(OR($I58="",$H58="",NOT(ISNUMBER($P58))),"",IFERROR(MAX(0,$I58-($P58*$H58))*Assumptions!$J$6,"")))</f>
        <v/>
      </c>
      <c r="V58" s="7">
        <f>IF($A58="","",IF($L58="Yes",IF($M58="",0,$M58),0))</f>
        <v/>
      </c>
      <c r="W58" s="7">
        <f>IF($A58="","",IF(COUNT($S58:$V58)&lt;4,"",SUM($S58:$V58)))</f>
        <v/>
      </c>
      <c r="X58" s="21">
        <f>IF($A58="","",IF($B58="","",IFERROR($B58+Assumptions!$J$7,"")))</f>
        <v/>
      </c>
      <c r="Y58" s="22">
        <f>IF($A58="","",IF($B58="","Enter quote date",IF($C58="","Enter client alias",IF($D58="","Enter pet or group",IF($E58="","Select service",IF($H58="","Enter quantity",IF($I58="","Enter hours",IF($N58="","Select status",IF($H58&gt;Assumptions!$J$11,"Check quantity",IF($I58&gt;Assumptions!$J$9,"Check estimated hours",IF($O58="","Check service setup",IF(AND($F58&lt;&gt;"",$F58&lt;&gt;"None",$Q58=""),"Check add-on 1 setup",IF(AND($G58&lt;&gt;"",$G58&lt;&gt;"None",$R58=""),"Check add-on 2 setup",IF(AND($M58&lt;&gt;"",NOT(ISNUMBER($M58))),"Check surcharge amount",IF(AND(ISNUMBER($M58),$M58&gt;0,$K58=""),"Enter surcharge reason",IF(AND(ISNUMBER($M58),$M58&gt;0,$L58&lt;&gt;"Yes"),"Check surcharge approval",IF(AND(ISNUMBER($M58),$M58&gt;Assumptions!$J$8),"Check surcharge amount",IF($W58="","Check required inputs",IF(AND($X58&lt;TODAY(),$N58&lt;&gt;"Accepted",$N58&lt;&gt;"Declined",$N58&lt;&gt;"Expired"),"Check expiration","Ready for review")))))))))))))))))))</f>
        <v/>
      </c>
    </row>
    <row r="59">
      <c r="A59" s="14" t="n"/>
      <c r="B59" s="15" t="n"/>
      <c r="C59" s="14" t="n"/>
      <c r="D59" s="14" t="n"/>
      <c r="E59" s="14" t="n"/>
      <c r="F59" s="14" t="n"/>
      <c r="G59" s="14" t="n"/>
      <c r="H59" s="16" t="n"/>
      <c r="I59" s="17" t="n"/>
      <c r="J59" s="14" t="n"/>
      <c r="K59" s="14" t="n"/>
      <c r="L59" s="18" t="n"/>
      <c r="M59" s="19" t="n"/>
      <c r="N59" s="18" t="n"/>
      <c r="O59" s="10">
        <f>IF($A59="","",IFERROR(VLOOKUP($E59,Assumptions!$A$6:$D$17,2,FALSE),""))</f>
        <v/>
      </c>
      <c r="P59" s="23">
        <f>IF($A59="","",IFERROR(VLOOKUP($E59,Assumptions!$A$6:$D$17,3,FALSE),""))</f>
        <v/>
      </c>
      <c r="Q59" s="10">
        <f>IF($A59="","",IF(OR($F59="",$F59="None"),0,IFERROR(VLOOKUP($F59,Assumptions!$F$6:$G$17,2,FALSE),"")))</f>
        <v/>
      </c>
      <c r="R59" s="10">
        <f>IF($A59="","",IF(OR($G59="",$G59="None"),0,IFERROR(VLOOKUP($G59,Assumptions!$F$6:$G$17,2,FALSE),"")))</f>
        <v/>
      </c>
      <c r="S59" s="10">
        <f>IF($A59="","",IF(OR($H59="",NOT(ISNUMBER($O59))),"",IFERROR($H59*$O59,"")))</f>
        <v/>
      </c>
      <c r="T59" s="10">
        <f>IF($A59="","",IF(OR($H59="",NOT(ISNUMBER($Q59)),NOT(ISNUMBER($R59))),"",IFERROR($H59*($Q59+$R59),"")))</f>
        <v/>
      </c>
      <c r="U59" s="10">
        <f>IF($A59="","",IF(OR($I59="",$H59="",NOT(ISNUMBER($P59))),"",IFERROR(MAX(0,$I59-($P59*$H59))*Assumptions!$J$6,"")))</f>
        <v/>
      </c>
      <c r="V59" s="10">
        <f>IF($A59="","",IF($L59="Yes",IF($M59="",0,$M59),0))</f>
        <v/>
      </c>
      <c r="W59" s="10">
        <f>IF($A59="","",IF(COUNT($S59:$V59)&lt;4,"",SUM($S59:$V59)))</f>
        <v/>
      </c>
      <c r="X59" s="24">
        <f>IF($A59="","",IF($B59="","",IFERROR($B59+Assumptions!$J$7,"")))</f>
        <v/>
      </c>
      <c r="Y59" s="25">
        <f>IF($A59="","",IF($B59="","Enter quote date",IF($C59="","Enter client alias",IF($D59="","Enter pet or group",IF($E59="","Select service",IF($H59="","Enter quantity",IF($I59="","Enter hours",IF($N59="","Select status",IF($H59&gt;Assumptions!$J$11,"Check quantity",IF($I59&gt;Assumptions!$J$9,"Check estimated hours",IF($O59="","Check service setup",IF(AND($F59&lt;&gt;"",$F59&lt;&gt;"None",$Q59=""),"Check add-on 1 setup",IF(AND($G59&lt;&gt;"",$G59&lt;&gt;"None",$R59=""),"Check add-on 2 setup",IF(AND($M59&lt;&gt;"",NOT(ISNUMBER($M59))),"Check surcharge amount",IF(AND(ISNUMBER($M59),$M59&gt;0,$K59=""),"Enter surcharge reason",IF(AND(ISNUMBER($M59),$M59&gt;0,$L59&lt;&gt;"Yes"),"Check surcharge approval",IF(AND(ISNUMBER($M59),$M59&gt;Assumptions!$J$8),"Check surcharge amount",IF($W59="","Check required inputs",IF(AND($X59&lt;TODAY(),$N59&lt;&gt;"Accepted",$N59&lt;&gt;"Declined",$N59&lt;&gt;"Expired"),"Check expiration","Ready for review")))))))))))))))))))</f>
        <v/>
      </c>
    </row>
    <row r="60">
      <c r="A60" s="14" t="n"/>
      <c r="B60" s="15" t="n"/>
      <c r="C60" s="14" t="n"/>
      <c r="D60" s="14" t="n"/>
      <c r="E60" s="14" t="n"/>
      <c r="F60" s="14" t="n"/>
      <c r="G60" s="14" t="n"/>
      <c r="H60" s="16" t="n"/>
      <c r="I60" s="17" t="n"/>
      <c r="J60" s="14" t="n"/>
      <c r="K60" s="14" t="n"/>
      <c r="L60" s="18" t="n"/>
      <c r="M60" s="19" t="n"/>
      <c r="N60" s="18" t="n"/>
      <c r="O60" s="7">
        <f>IF($A60="","",IFERROR(VLOOKUP($E60,Assumptions!$A$6:$D$17,2,FALSE),""))</f>
        <v/>
      </c>
      <c r="P60" s="20">
        <f>IF($A60="","",IFERROR(VLOOKUP($E60,Assumptions!$A$6:$D$17,3,FALSE),""))</f>
        <v/>
      </c>
      <c r="Q60" s="7">
        <f>IF($A60="","",IF(OR($F60="",$F60="None"),0,IFERROR(VLOOKUP($F60,Assumptions!$F$6:$G$17,2,FALSE),"")))</f>
        <v/>
      </c>
      <c r="R60" s="7">
        <f>IF($A60="","",IF(OR($G60="",$G60="None"),0,IFERROR(VLOOKUP($G60,Assumptions!$F$6:$G$17,2,FALSE),"")))</f>
        <v/>
      </c>
      <c r="S60" s="7">
        <f>IF($A60="","",IF(OR($H60="",NOT(ISNUMBER($O60))),"",IFERROR($H60*$O60,"")))</f>
        <v/>
      </c>
      <c r="T60" s="7">
        <f>IF($A60="","",IF(OR($H60="",NOT(ISNUMBER($Q60)),NOT(ISNUMBER($R60))),"",IFERROR($H60*($Q60+$R60),"")))</f>
        <v/>
      </c>
      <c r="U60" s="7">
        <f>IF($A60="","",IF(OR($I60="",$H60="",NOT(ISNUMBER($P60))),"",IFERROR(MAX(0,$I60-($P60*$H60))*Assumptions!$J$6,"")))</f>
        <v/>
      </c>
      <c r="V60" s="7">
        <f>IF($A60="","",IF($L60="Yes",IF($M60="",0,$M60),0))</f>
        <v/>
      </c>
      <c r="W60" s="7">
        <f>IF($A60="","",IF(COUNT($S60:$V60)&lt;4,"",SUM($S60:$V60)))</f>
        <v/>
      </c>
      <c r="X60" s="21">
        <f>IF($A60="","",IF($B60="","",IFERROR($B60+Assumptions!$J$7,"")))</f>
        <v/>
      </c>
      <c r="Y60" s="22">
        <f>IF($A60="","",IF($B60="","Enter quote date",IF($C60="","Enter client alias",IF($D60="","Enter pet or group",IF($E60="","Select service",IF($H60="","Enter quantity",IF($I60="","Enter hours",IF($N60="","Select status",IF($H60&gt;Assumptions!$J$11,"Check quantity",IF($I60&gt;Assumptions!$J$9,"Check estimated hours",IF($O60="","Check service setup",IF(AND($F60&lt;&gt;"",$F60&lt;&gt;"None",$Q60=""),"Check add-on 1 setup",IF(AND($G60&lt;&gt;"",$G60&lt;&gt;"None",$R60=""),"Check add-on 2 setup",IF(AND($M60&lt;&gt;"",NOT(ISNUMBER($M60))),"Check surcharge amount",IF(AND(ISNUMBER($M60),$M60&gt;0,$K60=""),"Enter surcharge reason",IF(AND(ISNUMBER($M60),$M60&gt;0,$L60&lt;&gt;"Yes"),"Check surcharge approval",IF(AND(ISNUMBER($M60),$M60&gt;Assumptions!$J$8),"Check surcharge amount",IF($W60="","Check required inputs",IF(AND($X60&lt;TODAY(),$N60&lt;&gt;"Accepted",$N60&lt;&gt;"Declined",$N60&lt;&gt;"Expired"),"Check expiration","Ready for review")))))))))))))))))))</f>
        <v/>
      </c>
    </row>
    <row r="61">
      <c r="A61" s="14" t="n"/>
      <c r="B61" s="15" t="n"/>
      <c r="C61" s="14" t="n"/>
      <c r="D61" s="14" t="n"/>
      <c r="E61" s="14" t="n"/>
      <c r="F61" s="14" t="n"/>
      <c r="G61" s="14" t="n"/>
      <c r="H61" s="16" t="n"/>
      <c r="I61" s="17" t="n"/>
      <c r="J61" s="14" t="n"/>
      <c r="K61" s="14" t="n"/>
      <c r="L61" s="18" t="n"/>
      <c r="M61" s="19" t="n"/>
      <c r="N61" s="18" t="n"/>
      <c r="O61" s="10">
        <f>IF($A61="","",IFERROR(VLOOKUP($E61,Assumptions!$A$6:$D$17,2,FALSE),""))</f>
        <v/>
      </c>
      <c r="P61" s="23">
        <f>IF($A61="","",IFERROR(VLOOKUP($E61,Assumptions!$A$6:$D$17,3,FALSE),""))</f>
        <v/>
      </c>
      <c r="Q61" s="10">
        <f>IF($A61="","",IF(OR($F61="",$F61="None"),0,IFERROR(VLOOKUP($F61,Assumptions!$F$6:$G$17,2,FALSE),"")))</f>
        <v/>
      </c>
      <c r="R61" s="10">
        <f>IF($A61="","",IF(OR($G61="",$G61="None"),0,IFERROR(VLOOKUP($G61,Assumptions!$F$6:$G$17,2,FALSE),"")))</f>
        <v/>
      </c>
      <c r="S61" s="10">
        <f>IF($A61="","",IF(OR($H61="",NOT(ISNUMBER($O61))),"",IFERROR($H61*$O61,"")))</f>
        <v/>
      </c>
      <c r="T61" s="10">
        <f>IF($A61="","",IF(OR($H61="",NOT(ISNUMBER($Q61)),NOT(ISNUMBER($R61))),"",IFERROR($H61*($Q61+$R61),"")))</f>
        <v/>
      </c>
      <c r="U61" s="10">
        <f>IF($A61="","",IF(OR($I61="",$H61="",NOT(ISNUMBER($P61))),"",IFERROR(MAX(0,$I61-($P61*$H61))*Assumptions!$J$6,"")))</f>
        <v/>
      </c>
      <c r="V61" s="10">
        <f>IF($A61="","",IF($L61="Yes",IF($M61="",0,$M61),0))</f>
        <v/>
      </c>
      <c r="W61" s="10">
        <f>IF($A61="","",IF(COUNT($S61:$V61)&lt;4,"",SUM($S61:$V61)))</f>
        <v/>
      </c>
      <c r="X61" s="24">
        <f>IF($A61="","",IF($B61="","",IFERROR($B61+Assumptions!$J$7,"")))</f>
        <v/>
      </c>
      <c r="Y61" s="25">
        <f>IF($A61="","",IF($B61="","Enter quote date",IF($C61="","Enter client alias",IF($D61="","Enter pet or group",IF($E61="","Select service",IF($H61="","Enter quantity",IF($I61="","Enter hours",IF($N61="","Select status",IF($H61&gt;Assumptions!$J$11,"Check quantity",IF($I61&gt;Assumptions!$J$9,"Check estimated hours",IF($O61="","Check service setup",IF(AND($F61&lt;&gt;"",$F61&lt;&gt;"None",$Q61=""),"Check add-on 1 setup",IF(AND($G61&lt;&gt;"",$G61&lt;&gt;"None",$R61=""),"Check add-on 2 setup",IF(AND($M61&lt;&gt;"",NOT(ISNUMBER($M61))),"Check surcharge amount",IF(AND(ISNUMBER($M61),$M61&gt;0,$K61=""),"Enter surcharge reason",IF(AND(ISNUMBER($M61),$M61&gt;0,$L61&lt;&gt;"Yes"),"Check surcharge approval",IF(AND(ISNUMBER($M61),$M61&gt;Assumptions!$J$8),"Check surcharge amount",IF($W61="","Check required inputs",IF(AND($X61&lt;TODAY(),$N61&lt;&gt;"Accepted",$N61&lt;&gt;"Declined",$N61&lt;&gt;"Expired"),"Check expiration","Ready for review")))))))))))))))))))</f>
        <v/>
      </c>
    </row>
    <row r="62">
      <c r="A62" s="14" t="n"/>
      <c r="B62" s="15" t="n"/>
      <c r="C62" s="14" t="n"/>
      <c r="D62" s="14" t="n"/>
      <c r="E62" s="14" t="n"/>
      <c r="F62" s="14" t="n"/>
      <c r="G62" s="14" t="n"/>
      <c r="H62" s="16" t="n"/>
      <c r="I62" s="17" t="n"/>
      <c r="J62" s="14" t="n"/>
      <c r="K62" s="14" t="n"/>
      <c r="L62" s="18" t="n"/>
      <c r="M62" s="19" t="n"/>
      <c r="N62" s="18" t="n"/>
      <c r="O62" s="7">
        <f>IF($A62="","",IFERROR(VLOOKUP($E62,Assumptions!$A$6:$D$17,2,FALSE),""))</f>
        <v/>
      </c>
      <c r="P62" s="20">
        <f>IF($A62="","",IFERROR(VLOOKUP($E62,Assumptions!$A$6:$D$17,3,FALSE),""))</f>
        <v/>
      </c>
      <c r="Q62" s="7">
        <f>IF($A62="","",IF(OR($F62="",$F62="None"),0,IFERROR(VLOOKUP($F62,Assumptions!$F$6:$G$17,2,FALSE),"")))</f>
        <v/>
      </c>
      <c r="R62" s="7">
        <f>IF($A62="","",IF(OR($G62="",$G62="None"),0,IFERROR(VLOOKUP($G62,Assumptions!$F$6:$G$17,2,FALSE),"")))</f>
        <v/>
      </c>
      <c r="S62" s="7">
        <f>IF($A62="","",IF(OR($H62="",NOT(ISNUMBER($O62))),"",IFERROR($H62*$O62,"")))</f>
        <v/>
      </c>
      <c r="T62" s="7">
        <f>IF($A62="","",IF(OR($H62="",NOT(ISNUMBER($Q62)),NOT(ISNUMBER($R62))),"",IFERROR($H62*($Q62+$R62),"")))</f>
        <v/>
      </c>
      <c r="U62" s="7">
        <f>IF($A62="","",IF(OR($I62="",$H62="",NOT(ISNUMBER($P62))),"",IFERROR(MAX(0,$I62-($P62*$H62))*Assumptions!$J$6,"")))</f>
        <v/>
      </c>
      <c r="V62" s="7">
        <f>IF($A62="","",IF($L62="Yes",IF($M62="",0,$M62),0))</f>
        <v/>
      </c>
      <c r="W62" s="7">
        <f>IF($A62="","",IF(COUNT($S62:$V62)&lt;4,"",SUM($S62:$V62)))</f>
        <v/>
      </c>
      <c r="X62" s="21">
        <f>IF($A62="","",IF($B62="","",IFERROR($B62+Assumptions!$J$7,"")))</f>
        <v/>
      </c>
      <c r="Y62" s="22">
        <f>IF($A62="","",IF($B62="","Enter quote date",IF($C62="","Enter client alias",IF($D62="","Enter pet or group",IF($E62="","Select service",IF($H62="","Enter quantity",IF($I62="","Enter hours",IF($N62="","Select status",IF($H62&gt;Assumptions!$J$11,"Check quantity",IF($I62&gt;Assumptions!$J$9,"Check estimated hours",IF($O62="","Check service setup",IF(AND($F62&lt;&gt;"",$F62&lt;&gt;"None",$Q62=""),"Check add-on 1 setup",IF(AND($G62&lt;&gt;"",$G62&lt;&gt;"None",$R62=""),"Check add-on 2 setup",IF(AND($M62&lt;&gt;"",NOT(ISNUMBER($M62))),"Check surcharge amount",IF(AND(ISNUMBER($M62),$M62&gt;0,$K62=""),"Enter surcharge reason",IF(AND(ISNUMBER($M62),$M62&gt;0,$L62&lt;&gt;"Yes"),"Check surcharge approval",IF(AND(ISNUMBER($M62),$M62&gt;Assumptions!$J$8),"Check surcharge amount",IF($W62="","Check required inputs",IF(AND($X62&lt;TODAY(),$N62&lt;&gt;"Accepted",$N62&lt;&gt;"Declined",$N62&lt;&gt;"Expired"),"Check expiration","Ready for review")))))))))))))))))))</f>
        <v/>
      </c>
    </row>
    <row r="63">
      <c r="A63" s="14" t="n"/>
      <c r="B63" s="15" t="n"/>
      <c r="C63" s="14" t="n"/>
      <c r="D63" s="14" t="n"/>
      <c r="E63" s="14" t="n"/>
      <c r="F63" s="14" t="n"/>
      <c r="G63" s="14" t="n"/>
      <c r="H63" s="16" t="n"/>
      <c r="I63" s="17" t="n"/>
      <c r="J63" s="14" t="n"/>
      <c r="K63" s="14" t="n"/>
      <c r="L63" s="18" t="n"/>
      <c r="M63" s="19" t="n"/>
      <c r="N63" s="18" t="n"/>
      <c r="O63" s="10">
        <f>IF($A63="","",IFERROR(VLOOKUP($E63,Assumptions!$A$6:$D$17,2,FALSE),""))</f>
        <v/>
      </c>
      <c r="P63" s="23">
        <f>IF($A63="","",IFERROR(VLOOKUP($E63,Assumptions!$A$6:$D$17,3,FALSE),""))</f>
        <v/>
      </c>
      <c r="Q63" s="10">
        <f>IF($A63="","",IF(OR($F63="",$F63="None"),0,IFERROR(VLOOKUP($F63,Assumptions!$F$6:$G$17,2,FALSE),"")))</f>
        <v/>
      </c>
      <c r="R63" s="10">
        <f>IF($A63="","",IF(OR($G63="",$G63="None"),0,IFERROR(VLOOKUP($G63,Assumptions!$F$6:$G$17,2,FALSE),"")))</f>
        <v/>
      </c>
      <c r="S63" s="10">
        <f>IF($A63="","",IF(OR($H63="",NOT(ISNUMBER($O63))),"",IFERROR($H63*$O63,"")))</f>
        <v/>
      </c>
      <c r="T63" s="10">
        <f>IF($A63="","",IF(OR($H63="",NOT(ISNUMBER($Q63)),NOT(ISNUMBER($R63))),"",IFERROR($H63*($Q63+$R63),"")))</f>
        <v/>
      </c>
      <c r="U63" s="10">
        <f>IF($A63="","",IF(OR($I63="",$H63="",NOT(ISNUMBER($P63))),"",IFERROR(MAX(0,$I63-($P63*$H63))*Assumptions!$J$6,"")))</f>
        <v/>
      </c>
      <c r="V63" s="10">
        <f>IF($A63="","",IF($L63="Yes",IF($M63="",0,$M63),0))</f>
        <v/>
      </c>
      <c r="W63" s="10">
        <f>IF($A63="","",IF(COUNT($S63:$V63)&lt;4,"",SUM($S63:$V63)))</f>
        <v/>
      </c>
      <c r="X63" s="24">
        <f>IF($A63="","",IF($B63="","",IFERROR($B63+Assumptions!$J$7,"")))</f>
        <v/>
      </c>
      <c r="Y63" s="25">
        <f>IF($A63="","",IF($B63="","Enter quote date",IF($C63="","Enter client alias",IF($D63="","Enter pet or group",IF($E63="","Select service",IF($H63="","Enter quantity",IF($I63="","Enter hours",IF($N63="","Select status",IF($H63&gt;Assumptions!$J$11,"Check quantity",IF($I63&gt;Assumptions!$J$9,"Check estimated hours",IF($O63="","Check service setup",IF(AND($F63&lt;&gt;"",$F63&lt;&gt;"None",$Q63=""),"Check add-on 1 setup",IF(AND($G63&lt;&gt;"",$G63&lt;&gt;"None",$R63=""),"Check add-on 2 setup",IF(AND($M63&lt;&gt;"",NOT(ISNUMBER($M63))),"Check surcharge amount",IF(AND(ISNUMBER($M63),$M63&gt;0,$K63=""),"Enter surcharge reason",IF(AND(ISNUMBER($M63),$M63&gt;0,$L63&lt;&gt;"Yes"),"Check surcharge approval",IF(AND(ISNUMBER($M63),$M63&gt;Assumptions!$J$8),"Check surcharge amount",IF($W63="","Check required inputs",IF(AND($X63&lt;TODAY(),$N63&lt;&gt;"Accepted",$N63&lt;&gt;"Declined",$N63&lt;&gt;"Expired"),"Check expiration","Ready for review")))))))))))))))))))</f>
        <v/>
      </c>
    </row>
    <row r="64">
      <c r="A64" s="14" t="n"/>
      <c r="B64" s="15" t="n"/>
      <c r="C64" s="14" t="n"/>
      <c r="D64" s="14" t="n"/>
      <c r="E64" s="14" t="n"/>
      <c r="F64" s="14" t="n"/>
      <c r="G64" s="14" t="n"/>
      <c r="H64" s="16" t="n"/>
      <c r="I64" s="17" t="n"/>
      <c r="J64" s="14" t="n"/>
      <c r="K64" s="14" t="n"/>
      <c r="L64" s="18" t="n"/>
      <c r="M64" s="19" t="n"/>
      <c r="N64" s="18" t="n"/>
      <c r="O64" s="7">
        <f>IF($A64="","",IFERROR(VLOOKUP($E64,Assumptions!$A$6:$D$17,2,FALSE),""))</f>
        <v/>
      </c>
      <c r="P64" s="20">
        <f>IF($A64="","",IFERROR(VLOOKUP($E64,Assumptions!$A$6:$D$17,3,FALSE),""))</f>
        <v/>
      </c>
      <c r="Q64" s="7">
        <f>IF($A64="","",IF(OR($F64="",$F64="None"),0,IFERROR(VLOOKUP($F64,Assumptions!$F$6:$G$17,2,FALSE),"")))</f>
        <v/>
      </c>
      <c r="R64" s="7">
        <f>IF($A64="","",IF(OR($G64="",$G64="None"),0,IFERROR(VLOOKUP($G64,Assumptions!$F$6:$G$17,2,FALSE),"")))</f>
        <v/>
      </c>
      <c r="S64" s="7">
        <f>IF($A64="","",IF(OR($H64="",NOT(ISNUMBER($O64))),"",IFERROR($H64*$O64,"")))</f>
        <v/>
      </c>
      <c r="T64" s="7">
        <f>IF($A64="","",IF(OR($H64="",NOT(ISNUMBER($Q64)),NOT(ISNUMBER($R64))),"",IFERROR($H64*($Q64+$R64),"")))</f>
        <v/>
      </c>
      <c r="U64" s="7">
        <f>IF($A64="","",IF(OR($I64="",$H64="",NOT(ISNUMBER($P64))),"",IFERROR(MAX(0,$I64-($P64*$H64))*Assumptions!$J$6,"")))</f>
        <v/>
      </c>
      <c r="V64" s="7">
        <f>IF($A64="","",IF($L64="Yes",IF($M64="",0,$M64),0))</f>
        <v/>
      </c>
      <c r="W64" s="7">
        <f>IF($A64="","",IF(COUNT($S64:$V64)&lt;4,"",SUM($S64:$V64)))</f>
        <v/>
      </c>
      <c r="X64" s="21">
        <f>IF($A64="","",IF($B64="","",IFERROR($B64+Assumptions!$J$7,"")))</f>
        <v/>
      </c>
      <c r="Y64" s="22">
        <f>IF($A64="","",IF($B64="","Enter quote date",IF($C64="","Enter client alias",IF($D64="","Enter pet or group",IF($E64="","Select service",IF($H64="","Enter quantity",IF($I64="","Enter hours",IF($N64="","Select status",IF($H64&gt;Assumptions!$J$11,"Check quantity",IF($I64&gt;Assumptions!$J$9,"Check estimated hours",IF($O64="","Check service setup",IF(AND($F64&lt;&gt;"",$F64&lt;&gt;"None",$Q64=""),"Check add-on 1 setup",IF(AND($G64&lt;&gt;"",$G64&lt;&gt;"None",$R64=""),"Check add-on 2 setup",IF(AND($M64&lt;&gt;"",NOT(ISNUMBER($M64))),"Check surcharge amount",IF(AND(ISNUMBER($M64),$M64&gt;0,$K64=""),"Enter surcharge reason",IF(AND(ISNUMBER($M64),$M64&gt;0,$L64&lt;&gt;"Yes"),"Check surcharge approval",IF(AND(ISNUMBER($M64),$M64&gt;Assumptions!$J$8),"Check surcharge amount",IF($W64="","Check required inputs",IF(AND($X64&lt;TODAY(),$N64&lt;&gt;"Accepted",$N64&lt;&gt;"Declined",$N64&lt;&gt;"Expired"),"Check expiration","Ready for review")))))))))))))))))))</f>
        <v/>
      </c>
    </row>
    <row r="65">
      <c r="A65" s="14" t="n"/>
      <c r="B65" s="15" t="n"/>
      <c r="C65" s="14" t="n"/>
      <c r="D65" s="14" t="n"/>
      <c r="E65" s="14" t="n"/>
      <c r="F65" s="14" t="n"/>
      <c r="G65" s="14" t="n"/>
      <c r="H65" s="16" t="n"/>
      <c r="I65" s="17" t="n"/>
      <c r="J65" s="14" t="n"/>
      <c r="K65" s="14" t="n"/>
      <c r="L65" s="18" t="n"/>
      <c r="M65" s="19" t="n"/>
      <c r="N65" s="18" t="n"/>
      <c r="O65" s="10">
        <f>IF($A65="","",IFERROR(VLOOKUP($E65,Assumptions!$A$6:$D$17,2,FALSE),""))</f>
        <v/>
      </c>
      <c r="P65" s="23">
        <f>IF($A65="","",IFERROR(VLOOKUP($E65,Assumptions!$A$6:$D$17,3,FALSE),""))</f>
        <v/>
      </c>
      <c r="Q65" s="10">
        <f>IF($A65="","",IF(OR($F65="",$F65="None"),0,IFERROR(VLOOKUP($F65,Assumptions!$F$6:$G$17,2,FALSE),"")))</f>
        <v/>
      </c>
      <c r="R65" s="10">
        <f>IF($A65="","",IF(OR($G65="",$G65="None"),0,IFERROR(VLOOKUP($G65,Assumptions!$F$6:$G$17,2,FALSE),"")))</f>
        <v/>
      </c>
      <c r="S65" s="10">
        <f>IF($A65="","",IF(OR($H65="",NOT(ISNUMBER($O65))),"",IFERROR($H65*$O65,"")))</f>
        <v/>
      </c>
      <c r="T65" s="10">
        <f>IF($A65="","",IF(OR($H65="",NOT(ISNUMBER($Q65)),NOT(ISNUMBER($R65))),"",IFERROR($H65*($Q65+$R65),"")))</f>
        <v/>
      </c>
      <c r="U65" s="10">
        <f>IF($A65="","",IF(OR($I65="",$H65="",NOT(ISNUMBER($P65))),"",IFERROR(MAX(0,$I65-($P65*$H65))*Assumptions!$J$6,"")))</f>
        <v/>
      </c>
      <c r="V65" s="10">
        <f>IF($A65="","",IF($L65="Yes",IF($M65="",0,$M65),0))</f>
        <v/>
      </c>
      <c r="W65" s="10">
        <f>IF($A65="","",IF(COUNT($S65:$V65)&lt;4,"",SUM($S65:$V65)))</f>
        <v/>
      </c>
      <c r="X65" s="24">
        <f>IF($A65="","",IF($B65="","",IFERROR($B65+Assumptions!$J$7,"")))</f>
        <v/>
      </c>
      <c r="Y65" s="25">
        <f>IF($A65="","",IF($B65="","Enter quote date",IF($C65="","Enter client alias",IF($D65="","Enter pet or group",IF($E65="","Select service",IF($H65="","Enter quantity",IF($I65="","Enter hours",IF($N65="","Select status",IF($H65&gt;Assumptions!$J$11,"Check quantity",IF($I65&gt;Assumptions!$J$9,"Check estimated hours",IF($O65="","Check service setup",IF(AND($F65&lt;&gt;"",$F65&lt;&gt;"None",$Q65=""),"Check add-on 1 setup",IF(AND($G65&lt;&gt;"",$G65&lt;&gt;"None",$R65=""),"Check add-on 2 setup",IF(AND($M65&lt;&gt;"",NOT(ISNUMBER($M65))),"Check surcharge amount",IF(AND(ISNUMBER($M65),$M65&gt;0,$K65=""),"Enter surcharge reason",IF(AND(ISNUMBER($M65),$M65&gt;0,$L65&lt;&gt;"Yes"),"Check surcharge approval",IF(AND(ISNUMBER($M65),$M65&gt;Assumptions!$J$8),"Check surcharge amount",IF($W65="","Check required inputs",IF(AND($X65&lt;TODAY(),$N65&lt;&gt;"Accepted",$N65&lt;&gt;"Declined",$N65&lt;&gt;"Expired"),"Check expiration","Ready for review")))))))))))))))))))</f>
        <v/>
      </c>
    </row>
    <row r="66">
      <c r="A66" s="14" t="n"/>
      <c r="B66" s="15" t="n"/>
      <c r="C66" s="14" t="n"/>
      <c r="D66" s="14" t="n"/>
      <c r="E66" s="14" t="n"/>
      <c r="F66" s="14" t="n"/>
      <c r="G66" s="14" t="n"/>
      <c r="H66" s="16" t="n"/>
      <c r="I66" s="17" t="n"/>
      <c r="J66" s="14" t="n"/>
      <c r="K66" s="14" t="n"/>
      <c r="L66" s="18" t="n"/>
      <c r="M66" s="19" t="n"/>
      <c r="N66" s="18" t="n"/>
      <c r="O66" s="7">
        <f>IF($A66="","",IFERROR(VLOOKUP($E66,Assumptions!$A$6:$D$17,2,FALSE),""))</f>
        <v/>
      </c>
      <c r="P66" s="20">
        <f>IF($A66="","",IFERROR(VLOOKUP($E66,Assumptions!$A$6:$D$17,3,FALSE),""))</f>
        <v/>
      </c>
      <c r="Q66" s="7">
        <f>IF($A66="","",IF(OR($F66="",$F66="None"),0,IFERROR(VLOOKUP($F66,Assumptions!$F$6:$G$17,2,FALSE),"")))</f>
        <v/>
      </c>
      <c r="R66" s="7">
        <f>IF($A66="","",IF(OR($G66="",$G66="None"),0,IFERROR(VLOOKUP($G66,Assumptions!$F$6:$G$17,2,FALSE),"")))</f>
        <v/>
      </c>
      <c r="S66" s="7">
        <f>IF($A66="","",IF(OR($H66="",NOT(ISNUMBER($O66))),"",IFERROR($H66*$O66,"")))</f>
        <v/>
      </c>
      <c r="T66" s="7">
        <f>IF($A66="","",IF(OR($H66="",NOT(ISNUMBER($Q66)),NOT(ISNUMBER($R66))),"",IFERROR($H66*($Q66+$R66),"")))</f>
        <v/>
      </c>
      <c r="U66" s="7">
        <f>IF($A66="","",IF(OR($I66="",$H66="",NOT(ISNUMBER($P66))),"",IFERROR(MAX(0,$I66-($P66*$H66))*Assumptions!$J$6,"")))</f>
        <v/>
      </c>
      <c r="V66" s="7">
        <f>IF($A66="","",IF($L66="Yes",IF($M66="",0,$M66),0))</f>
        <v/>
      </c>
      <c r="W66" s="7">
        <f>IF($A66="","",IF(COUNT($S66:$V66)&lt;4,"",SUM($S66:$V66)))</f>
        <v/>
      </c>
      <c r="X66" s="21">
        <f>IF($A66="","",IF($B66="","",IFERROR($B66+Assumptions!$J$7,"")))</f>
        <v/>
      </c>
      <c r="Y66" s="22">
        <f>IF($A66="","",IF($B66="","Enter quote date",IF($C66="","Enter client alias",IF($D66="","Enter pet or group",IF($E66="","Select service",IF($H66="","Enter quantity",IF($I66="","Enter hours",IF($N66="","Select status",IF($H66&gt;Assumptions!$J$11,"Check quantity",IF($I66&gt;Assumptions!$J$9,"Check estimated hours",IF($O66="","Check service setup",IF(AND($F66&lt;&gt;"",$F66&lt;&gt;"None",$Q66=""),"Check add-on 1 setup",IF(AND($G66&lt;&gt;"",$G66&lt;&gt;"None",$R66=""),"Check add-on 2 setup",IF(AND($M66&lt;&gt;"",NOT(ISNUMBER($M66))),"Check surcharge amount",IF(AND(ISNUMBER($M66),$M66&gt;0,$K66=""),"Enter surcharge reason",IF(AND(ISNUMBER($M66),$M66&gt;0,$L66&lt;&gt;"Yes"),"Check surcharge approval",IF(AND(ISNUMBER($M66),$M66&gt;Assumptions!$J$8),"Check surcharge amount",IF($W66="","Check required inputs",IF(AND($X66&lt;TODAY(),$N66&lt;&gt;"Accepted",$N66&lt;&gt;"Declined",$N66&lt;&gt;"Expired"),"Check expiration","Ready for review")))))))))))))))))))</f>
        <v/>
      </c>
    </row>
    <row r="67">
      <c r="A67" s="14" t="n"/>
      <c r="B67" s="15" t="n"/>
      <c r="C67" s="14" t="n"/>
      <c r="D67" s="14" t="n"/>
      <c r="E67" s="14" t="n"/>
      <c r="F67" s="14" t="n"/>
      <c r="G67" s="14" t="n"/>
      <c r="H67" s="16" t="n"/>
      <c r="I67" s="17" t="n"/>
      <c r="J67" s="14" t="n"/>
      <c r="K67" s="14" t="n"/>
      <c r="L67" s="18" t="n"/>
      <c r="M67" s="19" t="n"/>
      <c r="N67" s="18" t="n"/>
      <c r="O67" s="10">
        <f>IF($A67="","",IFERROR(VLOOKUP($E67,Assumptions!$A$6:$D$17,2,FALSE),""))</f>
        <v/>
      </c>
      <c r="P67" s="23">
        <f>IF($A67="","",IFERROR(VLOOKUP($E67,Assumptions!$A$6:$D$17,3,FALSE),""))</f>
        <v/>
      </c>
      <c r="Q67" s="10">
        <f>IF($A67="","",IF(OR($F67="",$F67="None"),0,IFERROR(VLOOKUP($F67,Assumptions!$F$6:$G$17,2,FALSE),"")))</f>
        <v/>
      </c>
      <c r="R67" s="10">
        <f>IF($A67="","",IF(OR($G67="",$G67="None"),0,IFERROR(VLOOKUP($G67,Assumptions!$F$6:$G$17,2,FALSE),"")))</f>
        <v/>
      </c>
      <c r="S67" s="10">
        <f>IF($A67="","",IF(OR($H67="",NOT(ISNUMBER($O67))),"",IFERROR($H67*$O67,"")))</f>
        <v/>
      </c>
      <c r="T67" s="10">
        <f>IF($A67="","",IF(OR($H67="",NOT(ISNUMBER($Q67)),NOT(ISNUMBER($R67))),"",IFERROR($H67*($Q67+$R67),"")))</f>
        <v/>
      </c>
      <c r="U67" s="10">
        <f>IF($A67="","",IF(OR($I67="",$H67="",NOT(ISNUMBER($P67))),"",IFERROR(MAX(0,$I67-($P67*$H67))*Assumptions!$J$6,"")))</f>
        <v/>
      </c>
      <c r="V67" s="10">
        <f>IF($A67="","",IF($L67="Yes",IF($M67="",0,$M67),0))</f>
        <v/>
      </c>
      <c r="W67" s="10">
        <f>IF($A67="","",IF(COUNT($S67:$V67)&lt;4,"",SUM($S67:$V67)))</f>
        <v/>
      </c>
      <c r="X67" s="24">
        <f>IF($A67="","",IF($B67="","",IFERROR($B67+Assumptions!$J$7,"")))</f>
        <v/>
      </c>
      <c r="Y67" s="25">
        <f>IF($A67="","",IF($B67="","Enter quote date",IF($C67="","Enter client alias",IF($D67="","Enter pet or group",IF($E67="","Select service",IF($H67="","Enter quantity",IF($I67="","Enter hours",IF($N67="","Select status",IF($H67&gt;Assumptions!$J$11,"Check quantity",IF($I67&gt;Assumptions!$J$9,"Check estimated hours",IF($O67="","Check service setup",IF(AND($F67&lt;&gt;"",$F67&lt;&gt;"None",$Q67=""),"Check add-on 1 setup",IF(AND($G67&lt;&gt;"",$G67&lt;&gt;"None",$R67=""),"Check add-on 2 setup",IF(AND($M67&lt;&gt;"",NOT(ISNUMBER($M67))),"Check surcharge amount",IF(AND(ISNUMBER($M67),$M67&gt;0,$K67=""),"Enter surcharge reason",IF(AND(ISNUMBER($M67),$M67&gt;0,$L67&lt;&gt;"Yes"),"Check surcharge approval",IF(AND(ISNUMBER($M67),$M67&gt;Assumptions!$J$8),"Check surcharge amount",IF($W67="","Check required inputs",IF(AND($X67&lt;TODAY(),$N67&lt;&gt;"Accepted",$N67&lt;&gt;"Declined",$N67&lt;&gt;"Expired"),"Check expiration","Ready for review")))))))))))))))))))</f>
        <v/>
      </c>
    </row>
    <row r="68">
      <c r="A68" s="14" t="n"/>
      <c r="B68" s="15" t="n"/>
      <c r="C68" s="14" t="n"/>
      <c r="D68" s="14" t="n"/>
      <c r="E68" s="14" t="n"/>
      <c r="F68" s="14" t="n"/>
      <c r="G68" s="14" t="n"/>
      <c r="H68" s="16" t="n"/>
      <c r="I68" s="17" t="n"/>
      <c r="J68" s="14" t="n"/>
      <c r="K68" s="14" t="n"/>
      <c r="L68" s="18" t="n"/>
      <c r="M68" s="19" t="n"/>
      <c r="N68" s="18" t="n"/>
      <c r="O68" s="7">
        <f>IF($A68="","",IFERROR(VLOOKUP($E68,Assumptions!$A$6:$D$17,2,FALSE),""))</f>
        <v/>
      </c>
      <c r="P68" s="20">
        <f>IF($A68="","",IFERROR(VLOOKUP($E68,Assumptions!$A$6:$D$17,3,FALSE),""))</f>
        <v/>
      </c>
      <c r="Q68" s="7">
        <f>IF($A68="","",IF(OR($F68="",$F68="None"),0,IFERROR(VLOOKUP($F68,Assumptions!$F$6:$G$17,2,FALSE),"")))</f>
        <v/>
      </c>
      <c r="R68" s="7">
        <f>IF($A68="","",IF(OR($G68="",$G68="None"),0,IFERROR(VLOOKUP($G68,Assumptions!$F$6:$G$17,2,FALSE),"")))</f>
        <v/>
      </c>
      <c r="S68" s="7">
        <f>IF($A68="","",IF(OR($H68="",NOT(ISNUMBER($O68))),"",IFERROR($H68*$O68,"")))</f>
        <v/>
      </c>
      <c r="T68" s="7">
        <f>IF($A68="","",IF(OR($H68="",NOT(ISNUMBER($Q68)),NOT(ISNUMBER($R68))),"",IFERROR($H68*($Q68+$R68),"")))</f>
        <v/>
      </c>
      <c r="U68" s="7">
        <f>IF($A68="","",IF(OR($I68="",$H68="",NOT(ISNUMBER($P68))),"",IFERROR(MAX(0,$I68-($P68*$H68))*Assumptions!$J$6,"")))</f>
        <v/>
      </c>
      <c r="V68" s="7">
        <f>IF($A68="","",IF($L68="Yes",IF($M68="",0,$M68),0))</f>
        <v/>
      </c>
      <c r="W68" s="7">
        <f>IF($A68="","",IF(COUNT($S68:$V68)&lt;4,"",SUM($S68:$V68)))</f>
        <v/>
      </c>
      <c r="X68" s="21">
        <f>IF($A68="","",IF($B68="","",IFERROR($B68+Assumptions!$J$7,"")))</f>
        <v/>
      </c>
      <c r="Y68" s="22">
        <f>IF($A68="","",IF($B68="","Enter quote date",IF($C68="","Enter client alias",IF($D68="","Enter pet or group",IF($E68="","Select service",IF($H68="","Enter quantity",IF($I68="","Enter hours",IF($N68="","Select status",IF($H68&gt;Assumptions!$J$11,"Check quantity",IF($I68&gt;Assumptions!$J$9,"Check estimated hours",IF($O68="","Check service setup",IF(AND($F68&lt;&gt;"",$F68&lt;&gt;"None",$Q68=""),"Check add-on 1 setup",IF(AND($G68&lt;&gt;"",$G68&lt;&gt;"None",$R68=""),"Check add-on 2 setup",IF(AND($M68&lt;&gt;"",NOT(ISNUMBER($M68))),"Check surcharge amount",IF(AND(ISNUMBER($M68),$M68&gt;0,$K68=""),"Enter surcharge reason",IF(AND(ISNUMBER($M68),$M68&gt;0,$L68&lt;&gt;"Yes"),"Check surcharge approval",IF(AND(ISNUMBER($M68),$M68&gt;Assumptions!$J$8),"Check surcharge amount",IF($W68="","Check required inputs",IF(AND($X68&lt;TODAY(),$N68&lt;&gt;"Accepted",$N68&lt;&gt;"Declined",$N68&lt;&gt;"Expired"),"Check expiration","Ready for review")))))))))))))))))))</f>
        <v/>
      </c>
    </row>
    <row r="69">
      <c r="A69" s="14" t="n"/>
      <c r="B69" s="15" t="n"/>
      <c r="C69" s="14" t="n"/>
      <c r="D69" s="14" t="n"/>
      <c r="E69" s="14" t="n"/>
      <c r="F69" s="14" t="n"/>
      <c r="G69" s="14" t="n"/>
      <c r="H69" s="16" t="n"/>
      <c r="I69" s="17" t="n"/>
      <c r="J69" s="14" t="n"/>
      <c r="K69" s="14" t="n"/>
      <c r="L69" s="18" t="n"/>
      <c r="M69" s="19" t="n"/>
      <c r="N69" s="18" t="n"/>
      <c r="O69" s="10">
        <f>IF($A69="","",IFERROR(VLOOKUP($E69,Assumptions!$A$6:$D$17,2,FALSE),""))</f>
        <v/>
      </c>
      <c r="P69" s="23">
        <f>IF($A69="","",IFERROR(VLOOKUP($E69,Assumptions!$A$6:$D$17,3,FALSE),""))</f>
        <v/>
      </c>
      <c r="Q69" s="10">
        <f>IF($A69="","",IF(OR($F69="",$F69="None"),0,IFERROR(VLOOKUP($F69,Assumptions!$F$6:$G$17,2,FALSE),"")))</f>
        <v/>
      </c>
      <c r="R69" s="10">
        <f>IF($A69="","",IF(OR($G69="",$G69="None"),0,IFERROR(VLOOKUP($G69,Assumptions!$F$6:$G$17,2,FALSE),"")))</f>
        <v/>
      </c>
      <c r="S69" s="10">
        <f>IF($A69="","",IF(OR($H69="",NOT(ISNUMBER($O69))),"",IFERROR($H69*$O69,"")))</f>
        <v/>
      </c>
      <c r="T69" s="10">
        <f>IF($A69="","",IF(OR($H69="",NOT(ISNUMBER($Q69)),NOT(ISNUMBER($R69))),"",IFERROR($H69*($Q69+$R69),"")))</f>
        <v/>
      </c>
      <c r="U69" s="10">
        <f>IF($A69="","",IF(OR($I69="",$H69="",NOT(ISNUMBER($P69))),"",IFERROR(MAX(0,$I69-($P69*$H69))*Assumptions!$J$6,"")))</f>
        <v/>
      </c>
      <c r="V69" s="10">
        <f>IF($A69="","",IF($L69="Yes",IF($M69="",0,$M69),0))</f>
        <v/>
      </c>
      <c r="W69" s="10">
        <f>IF($A69="","",IF(COUNT($S69:$V69)&lt;4,"",SUM($S69:$V69)))</f>
        <v/>
      </c>
      <c r="X69" s="24">
        <f>IF($A69="","",IF($B69="","",IFERROR($B69+Assumptions!$J$7,"")))</f>
        <v/>
      </c>
      <c r="Y69" s="25">
        <f>IF($A69="","",IF($B69="","Enter quote date",IF($C69="","Enter client alias",IF($D69="","Enter pet or group",IF($E69="","Select service",IF($H69="","Enter quantity",IF($I69="","Enter hours",IF($N69="","Select status",IF($H69&gt;Assumptions!$J$11,"Check quantity",IF($I69&gt;Assumptions!$J$9,"Check estimated hours",IF($O69="","Check service setup",IF(AND($F69&lt;&gt;"",$F69&lt;&gt;"None",$Q69=""),"Check add-on 1 setup",IF(AND($G69&lt;&gt;"",$G69&lt;&gt;"None",$R69=""),"Check add-on 2 setup",IF(AND($M69&lt;&gt;"",NOT(ISNUMBER($M69))),"Check surcharge amount",IF(AND(ISNUMBER($M69),$M69&gt;0,$K69=""),"Enter surcharge reason",IF(AND(ISNUMBER($M69),$M69&gt;0,$L69&lt;&gt;"Yes"),"Check surcharge approval",IF(AND(ISNUMBER($M69),$M69&gt;Assumptions!$J$8),"Check surcharge amount",IF($W69="","Check required inputs",IF(AND($X69&lt;TODAY(),$N69&lt;&gt;"Accepted",$N69&lt;&gt;"Declined",$N69&lt;&gt;"Expired"),"Check expiration","Ready for review")))))))))))))))))))</f>
        <v/>
      </c>
    </row>
    <row r="70">
      <c r="A70" s="14" t="n"/>
      <c r="B70" s="15" t="n"/>
      <c r="C70" s="14" t="n"/>
      <c r="D70" s="14" t="n"/>
      <c r="E70" s="14" t="n"/>
      <c r="F70" s="14" t="n"/>
      <c r="G70" s="14" t="n"/>
      <c r="H70" s="16" t="n"/>
      <c r="I70" s="17" t="n"/>
      <c r="J70" s="14" t="n"/>
      <c r="K70" s="14" t="n"/>
      <c r="L70" s="18" t="n"/>
      <c r="M70" s="19" t="n"/>
      <c r="N70" s="18" t="n"/>
      <c r="O70" s="7">
        <f>IF($A70="","",IFERROR(VLOOKUP($E70,Assumptions!$A$6:$D$17,2,FALSE),""))</f>
        <v/>
      </c>
      <c r="P70" s="20">
        <f>IF($A70="","",IFERROR(VLOOKUP($E70,Assumptions!$A$6:$D$17,3,FALSE),""))</f>
        <v/>
      </c>
      <c r="Q70" s="7">
        <f>IF($A70="","",IF(OR($F70="",$F70="None"),0,IFERROR(VLOOKUP($F70,Assumptions!$F$6:$G$17,2,FALSE),"")))</f>
        <v/>
      </c>
      <c r="R70" s="7">
        <f>IF($A70="","",IF(OR($G70="",$G70="None"),0,IFERROR(VLOOKUP($G70,Assumptions!$F$6:$G$17,2,FALSE),"")))</f>
        <v/>
      </c>
      <c r="S70" s="7">
        <f>IF($A70="","",IF(OR($H70="",NOT(ISNUMBER($O70))),"",IFERROR($H70*$O70,"")))</f>
        <v/>
      </c>
      <c r="T70" s="7">
        <f>IF($A70="","",IF(OR($H70="",NOT(ISNUMBER($Q70)),NOT(ISNUMBER($R70))),"",IFERROR($H70*($Q70+$R70),"")))</f>
        <v/>
      </c>
      <c r="U70" s="7">
        <f>IF($A70="","",IF(OR($I70="",$H70="",NOT(ISNUMBER($P70))),"",IFERROR(MAX(0,$I70-($P70*$H70))*Assumptions!$J$6,"")))</f>
        <v/>
      </c>
      <c r="V70" s="7">
        <f>IF($A70="","",IF($L70="Yes",IF($M70="",0,$M70),0))</f>
        <v/>
      </c>
      <c r="W70" s="7">
        <f>IF($A70="","",IF(COUNT($S70:$V70)&lt;4,"",SUM($S70:$V70)))</f>
        <v/>
      </c>
      <c r="X70" s="21">
        <f>IF($A70="","",IF($B70="","",IFERROR($B70+Assumptions!$J$7,"")))</f>
        <v/>
      </c>
      <c r="Y70" s="22">
        <f>IF($A70="","",IF($B70="","Enter quote date",IF($C70="","Enter client alias",IF($D70="","Enter pet or group",IF($E70="","Select service",IF($H70="","Enter quantity",IF($I70="","Enter hours",IF($N70="","Select status",IF($H70&gt;Assumptions!$J$11,"Check quantity",IF($I70&gt;Assumptions!$J$9,"Check estimated hours",IF($O70="","Check service setup",IF(AND($F70&lt;&gt;"",$F70&lt;&gt;"None",$Q70=""),"Check add-on 1 setup",IF(AND($G70&lt;&gt;"",$G70&lt;&gt;"None",$R70=""),"Check add-on 2 setup",IF(AND($M70&lt;&gt;"",NOT(ISNUMBER($M70))),"Check surcharge amount",IF(AND(ISNUMBER($M70),$M70&gt;0,$K70=""),"Enter surcharge reason",IF(AND(ISNUMBER($M70),$M70&gt;0,$L70&lt;&gt;"Yes"),"Check surcharge approval",IF(AND(ISNUMBER($M70),$M70&gt;Assumptions!$J$8),"Check surcharge amount",IF($W70="","Check required inputs",IF(AND($X70&lt;TODAY(),$N70&lt;&gt;"Accepted",$N70&lt;&gt;"Declined",$N70&lt;&gt;"Expired"),"Check expiration","Ready for review")))))))))))))))))))</f>
        <v/>
      </c>
    </row>
    <row r="71">
      <c r="A71" s="14" t="n"/>
      <c r="B71" s="15" t="n"/>
      <c r="C71" s="14" t="n"/>
      <c r="D71" s="14" t="n"/>
      <c r="E71" s="14" t="n"/>
      <c r="F71" s="14" t="n"/>
      <c r="G71" s="14" t="n"/>
      <c r="H71" s="16" t="n"/>
      <c r="I71" s="17" t="n"/>
      <c r="J71" s="14" t="n"/>
      <c r="K71" s="14" t="n"/>
      <c r="L71" s="18" t="n"/>
      <c r="M71" s="19" t="n"/>
      <c r="N71" s="18" t="n"/>
      <c r="O71" s="10">
        <f>IF($A71="","",IFERROR(VLOOKUP($E71,Assumptions!$A$6:$D$17,2,FALSE),""))</f>
        <v/>
      </c>
      <c r="P71" s="23">
        <f>IF($A71="","",IFERROR(VLOOKUP($E71,Assumptions!$A$6:$D$17,3,FALSE),""))</f>
        <v/>
      </c>
      <c r="Q71" s="10">
        <f>IF($A71="","",IF(OR($F71="",$F71="None"),0,IFERROR(VLOOKUP($F71,Assumptions!$F$6:$G$17,2,FALSE),"")))</f>
        <v/>
      </c>
      <c r="R71" s="10">
        <f>IF($A71="","",IF(OR($G71="",$G71="None"),0,IFERROR(VLOOKUP($G71,Assumptions!$F$6:$G$17,2,FALSE),"")))</f>
        <v/>
      </c>
      <c r="S71" s="10">
        <f>IF($A71="","",IF(OR($H71="",NOT(ISNUMBER($O71))),"",IFERROR($H71*$O71,"")))</f>
        <v/>
      </c>
      <c r="T71" s="10">
        <f>IF($A71="","",IF(OR($H71="",NOT(ISNUMBER($Q71)),NOT(ISNUMBER($R71))),"",IFERROR($H71*($Q71+$R71),"")))</f>
        <v/>
      </c>
      <c r="U71" s="10">
        <f>IF($A71="","",IF(OR($I71="",$H71="",NOT(ISNUMBER($P71))),"",IFERROR(MAX(0,$I71-($P71*$H71))*Assumptions!$J$6,"")))</f>
        <v/>
      </c>
      <c r="V71" s="10">
        <f>IF($A71="","",IF($L71="Yes",IF($M71="",0,$M71),0))</f>
        <v/>
      </c>
      <c r="W71" s="10">
        <f>IF($A71="","",IF(COUNT($S71:$V71)&lt;4,"",SUM($S71:$V71)))</f>
        <v/>
      </c>
      <c r="X71" s="24">
        <f>IF($A71="","",IF($B71="","",IFERROR($B71+Assumptions!$J$7,"")))</f>
        <v/>
      </c>
      <c r="Y71" s="25">
        <f>IF($A71="","",IF($B71="","Enter quote date",IF($C71="","Enter client alias",IF($D71="","Enter pet or group",IF($E71="","Select service",IF($H71="","Enter quantity",IF($I71="","Enter hours",IF($N71="","Select status",IF($H71&gt;Assumptions!$J$11,"Check quantity",IF($I71&gt;Assumptions!$J$9,"Check estimated hours",IF($O71="","Check service setup",IF(AND($F71&lt;&gt;"",$F71&lt;&gt;"None",$Q71=""),"Check add-on 1 setup",IF(AND($G71&lt;&gt;"",$G71&lt;&gt;"None",$R71=""),"Check add-on 2 setup",IF(AND($M71&lt;&gt;"",NOT(ISNUMBER($M71))),"Check surcharge amount",IF(AND(ISNUMBER($M71),$M71&gt;0,$K71=""),"Enter surcharge reason",IF(AND(ISNUMBER($M71),$M71&gt;0,$L71&lt;&gt;"Yes"),"Check surcharge approval",IF(AND(ISNUMBER($M71),$M71&gt;Assumptions!$J$8),"Check surcharge amount",IF($W71="","Check required inputs",IF(AND($X71&lt;TODAY(),$N71&lt;&gt;"Accepted",$N71&lt;&gt;"Declined",$N71&lt;&gt;"Expired"),"Check expiration","Ready for review")))))))))))))))))))</f>
        <v/>
      </c>
    </row>
    <row r="72">
      <c r="A72" s="14" t="n"/>
      <c r="B72" s="15" t="n"/>
      <c r="C72" s="14" t="n"/>
      <c r="D72" s="14" t="n"/>
      <c r="E72" s="14" t="n"/>
      <c r="F72" s="14" t="n"/>
      <c r="G72" s="14" t="n"/>
      <c r="H72" s="16" t="n"/>
      <c r="I72" s="17" t="n"/>
      <c r="J72" s="14" t="n"/>
      <c r="K72" s="14" t="n"/>
      <c r="L72" s="18" t="n"/>
      <c r="M72" s="19" t="n"/>
      <c r="N72" s="18" t="n"/>
      <c r="O72" s="7">
        <f>IF($A72="","",IFERROR(VLOOKUP($E72,Assumptions!$A$6:$D$17,2,FALSE),""))</f>
        <v/>
      </c>
      <c r="P72" s="20">
        <f>IF($A72="","",IFERROR(VLOOKUP($E72,Assumptions!$A$6:$D$17,3,FALSE),""))</f>
        <v/>
      </c>
      <c r="Q72" s="7">
        <f>IF($A72="","",IF(OR($F72="",$F72="None"),0,IFERROR(VLOOKUP($F72,Assumptions!$F$6:$G$17,2,FALSE),"")))</f>
        <v/>
      </c>
      <c r="R72" s="7">
        <f>IF($A72="","",IF(OR($G72="",$G72="None"),0,IFERROR(VLOOKUP($G72,Assumptions!$F$6:$G$17,2,FALSE),"")))</f>
        <v/>
      </c>
      <c r="S72" s="7">
        <f>IF($A72="","",IF(OR($H72="",NOT(ISNUMBER($O72))),"",IFERROR($H72*$O72,"")))</f>
        <v/>
      </c>
      <c r="T72" s="7">
        <f>IF($A72="","",IF(OR($H72="",NOT(ISNUMBER($Q72)),NOT(ISNUMBER($R72))),"",IFERROR($H72*($Q72+$R72),"")))</f>
        <v/>
      </c>
      <c r="U72" s="7">
        <f>IF($A72="","",IF(OR($I72="",$H72="",NOT(ISNUMBER($P72))),"",IFERROR(MAX(0,$I72-($P72*$H72))*Assumptions!$J$6,"")))</f>
        <v/>
      </c>
      <c r="V72" s="7">
        <f>IF($A72="","",IF($L72="Yes",IF($M72="",0,$M72),0))</f>
        <v/>
      </c>
      <c r="W72" s="7">
        <f>IF($A72="","",IF(COUNT($S72:$V72)&lt;4,"",SUM($S72:$V72)))</f>
        <v/>
      </c>
      <c r="X72" s="21">
        <f>IF($A72="","",IF($B72="","",IFERROR($B72+Assumptions!$J$7,"")))</f>
        <v/>
      </c>
      <c r="Y72" s="22">
        <f>IF($A72="","",IF($B72="","Enter quote date",IF($C72="","Enter client alias",IF($D72="","Enter pet or group",IF($E72="","Select service",IF($H72="","Enter quantity",IF($I72="","Enter hours",IF($N72="","Select status",IF($H72&gt;Assumptions!$J$11,"Check quantity",IF($I72&gt;Assumptions!$J$9,"Check estimated hours",IF($O72="","Check service setup",IF(AND($F72&lt;&gt;"",$F72&lt;&gt;"None",$Q72=""),"Check add-on 1 setup",IF(AND($G72&lt;&gt;"",$G72&lt;&gt;"None",$R72=""),"Check add-on 2 setup",IF(AND($M72&lt;&gt;"",NOT(ISNUMBER($M72))),"Check surcharge amount",IF(AND(ISNUMBER($M72),$M72&gt;0,$K72=""),"Enter surcharge reason",IF(AND(ISNUMBER($M72),$M72&gt;0,$L72&lt;&gt;"Yes"),"Check surcharge approval",IF(AND(ISNUMBER($M72),$M72&gt;Assumptions!$J$8),"Check surcharge amount",IF($W72="","Check required inputs",IF(AND($X72&lt;TODAY(),$N72&lt;&gt;"Accepted",$N72&lt;&gt;"Declined",$N72&lt;&gt;"Expired"),"Check expiration","Ready for review")))))))))))))))))))</f>
        <v/>
      </c>
    </row>
    <row r="73">
      <c r="A73" s="14" t="n"/>
      <c r="B73" s="15" t="n"/>
      <c r="C73" s="14" t="n"/>
      <c r="D73" s="14" t="n"/>
      <c r="E73" s="14" t="n"/>
      <c r="F73" s="14" t="n"/>
      <c r="G73" s="14" t="n"/>
      <c r="H73" s="16" t="n"/>
      <c r="I73" s="17" t="n"/>
      <c r="J73" s="14" t="n"/>
      <c r="K73" s="14" t="n"/>
      <c r="L73" s="18" t="n"/>
      <c r="M73" s="19" t="n"/>
      <c r="N73" s="18" t="n"/>
      <c r="O73" s="10">
        <f>IF($A73="","",IFERROR(VLOOKUP($E73,Assumptions!$A$6:$D$17,2,FALSE),""))</f>
        <v/>
      </c>
      <c r="P73" s="23">
        <f>IF($A73="","",IFERROR(VLOOKUP($E73,Assumptions!$A$6:$D$17,3,FALSE),""))</f>
        <v/>
      </c>
      <c r="Q73" s="10">
        <f>IF($A73="","",IF(OR($F73="",$F73="None"),0,IFERROR(VLOOKUP($F73,Assumptions!$F$6:$G$17,2,FALSE),"")))</f>
        <v/>
      </c>
      <c r="R73" s="10">
        <f>IF($A73="","",IF(OR($G73="",$G73="None"),0,IFERROR(VLOOKUP($G73,Assumptions!$F$6:$G$17,2,FALSE),"")))</f>
        <v/>
      </c>
      <c r="S73" s="10">
        <f>IF($A73="","",IF(OR($H73="",NOT(ISNUMBER($O73))),"",IFERROR($H73*$O73,"")))</f>
        <v/>
      </c>
      <c r="T73" s="10">
        <f>IF($A73="","",IF(OR($H73="",NOT(ISNUMBER($Q73)),NOT(ISNUMBER($R73))),"",IFERROR($H73*($Q73+$R73),"")))</f>
        <v/>
      </c>
      <c r="U73" s="10">
        <f>IF($A73="","",IF(OR($I73="",$H73="",NOT(ISNUMBER($P73))),"",IFERROR(MAX(0,$I73-($P73*$H73))*Assumptions!$J$6,"")))</f>
        <v/>
      </c>
      <c r="V73" s="10">
        <f>IF($A73="","",IF($L73="Yes",IF($M73="",0,$M73),0))</f>
        <v/>
      </c>
      <c r="W73" s="10">
        <f>IF($A73="","",IF(COUNT($S73:$V73)&lt;4,"",SUM($S73:$V73)))</f>
        <v/>
      </c>
      <c r="X73" s="24">
        <f>IF($A73="","",IF($B73="","",IFERROR($B73+Assumptions!$J$7,"")))</f>
        <v/>
      </c>
      <c r="Y73" s="25">
        <f>IF($A73="","",IF($B73="","Enter quote date",IF($C73="","Enter client alias",IF($D73="","Enter pet or group",IF($E73="","Select service",IF($H73="","Enter quantity",IF($I73="","Enter hours",IF($N73="","Select status",IF($H73&gt;Assumptions!$J$11,"Check quantity",IF($I73&gt;Assumptions!$J$9,"Check estimated hours",IF($O73="","Check service setup",IF(AND($F73&lt;&gt;"",$F73&lt;&gt;"None",$Q73=""),"Check add-on 1 setup",IF(AND($G73&lt;&gt;"",$G73&lt;&gt;"None",$R73=""),"Check add-on 2 setup",IF(AND($M73&lt;&gt;"",NOT(ISNUMBER($M73))),"Check surcharge amount",IF(AND(ISNUMBER($M73),$M73&gt;0,$K73=""),"Enter surcharge reason",IF(AND(ISNUMBER($M73),$M73&gt;0,$L73&lt;&gt;"Yes"),"Check surcharge approval",IF(AND(ISNUMBER($M73),$M73&gt;Assumptions!$J$8),"Check surcharge amount",IF($W73="","Check required inputs",IF(AND($X73&lt;TODAY(),$N73&lt;&gt;"Accepted",$N73&lt;&gt;"Declined",$N73&lt;&gt;"Expired"),"Check expiration","Ready for review")))))))))))))))))))</f>
        <v/>
      </c>
    </row>
    <row r="74">
      <c r="A74" s="14" t="n"/>
      <c r="B74" s="15" t="n"/>
      <c r="C74" s="14" t="n"/>
      <c r="D74" s="14" t="n"/>
      <c r="E74" s="14" t="n"/>
      <c r="F74" s="14" t="n"/>
      <c r="G74" s="14" t="n"/>
      <c r="H74" s="16" t="n"/>
      <c r="I74" s="17" t="n"/>
      <c r="J74" s="14" t="n"/>
      <c r="K74" s="14" t="n"/>
      <c r="L74" s="18" t="n"/>
      <c r="M74" s="19" t="n"/>
      <c r="N74" s="18" t="n"/>
      <c r="O74" s="7">
        <f>IF($A74="","",IFERROR(VLOOKUP($E74,Assumptions!$A$6:$D$17,2,FALSE),""))</f>
        <v/>
      </c>
      <c r="P74" s="20">
        <f>IF($A74="","",IFERROR(VLOOKUP($E74,Assumptions!$A$6:$D$17,3,FALSE),""))</f>
        <v/>
      </c>
      <c r="Q74" s="7">
        <f>IF($A74="","",IF(OR($F74="",$F74="None"),0,IFERROR(VLOOKUP($F74,Assumptions!$F$6:$G$17,2,FALSE),"")))</f>
        <v/>
      </c>
      <c r="R74" s="7">
        <f>IF($A74="","",IF(OR($G74="",$G74="None"),0,IFERROR(VLOOKUP($G74,Assumptions!$F$6:$G$17,2,FALSE),"")))</f>
        <v/>
      </c>
      <c r="S74" s="7">
        <f>IF($A74="","",IF(OR($H74="",NOT(ISNUMBER($O74))),"",IFERROR($H74*$O74,"")))</f>
        <v/>
      </c>
      <c r="T74" s="7">
        <f>IF($A74="","",IF(OR($H74="",NOT(ISNUMBER($Q74)),NOT(ISNUMBER($R74))),"",IFERROR($H74*($Q74+$R74),"")))</f>
        <v/>
      </c>
      <c r="U74" s="7">
        <f>IF($A74="","",IF(OR($I74="",$H74="",NOT(ISNUMBER($P74))),"",IFERROR(MAX(0,$I74-($P74*$H74))*Assumptions!$J$6,"")))</f>
        <v/>
      </c>
      <c r="V74" s="7">
        <f>IF($A74="","",IF($L74="Yes",IF($M74="",0,$M74),0))</f>
        <v/>
      </c>
      <c r="W74" s="7">
        <f>IF($A74="","",IF(COUNT($S74:$V74)&lt;4,"",SUM($S74:$V74)))</f>
        <v/>
      </c>
      <c r="X74" s="21">
        <f>IF($A74="","",IF($B74="","",IFERROR($B74+Assumptions!$J$7,"")))</f>
        <v/>
      </c>
      <c r="Y74" s="22">
        <f>IF($A74="","",IF($B74="","Enter quote date",IF($C74="","Enter client alias",IF($D74="","Enter pet or group",IF($E74="","Select service",IF($H74="","Enter quantity",IF($I74="","Enter hours",IF($N74="","Select status",IF($H74&gt;Assumptions!$J$11,"Check quantity",IF($I74&gt;Assumptions!$J$9,"Check estimated hours",IF($O74="","Check service setup",IF(AND($F74&lt;&gt;"",$F74&lt;&gt;"None",$Q74=""),"Check add-on 1 setup",IF(AND($G74&lt;&gt;"",$G74&lt;&gt;"None",$R74=""),"Check add-on 2 setup",IF(AND($M74&lt;&gt;"",NOT(ISNUMBER($M74))),"Check surcharge amount",IF(AND(ISNUMBER($M74),$M74&gt;0,$K74=""),"Enter surcharge reason",IF(AND(ISNUMBER($M74),$M74&gt;0,$L74&lt;&gt;"Yes"),"Check surcharge approval",IF(AND(ISNUMBER($M74),$M74&gt;Assumptions!$J$8),"Check surcharge amount",IF($W74="","Check required inputs",IF(AND($X74&lt;TODAY(),$N74&lt;&gt;"Accepted",$N74&lt;&gt;"Declined",$N74&lt;&gt;"Expired"),"Check expiration","Ready for review")))))))))))))))))))</f>
        <v/>
      </c>
    </row>
    <row r="75">
      <c r="A75" s="14" t="n"/>
      <c r="B75" s="15" t="n"/>
      <c r="C75" s="14" t="n"/>
      <c r="D75" s="14" t="n"/>
      <c r="E75" s="14" t="n"/>
      <c r="F75" s="14" t="n"/>
      <c r="G75" s="14" t="n"/>
      <c r="H75" s="16" t="n"/>
      <c r="I75" s="17" t="n"/>
      <c r="J75" s="14" t="n"/>
      <c r="K75" s="14" t="n"/>
      <c r="L75" s="18" t="n"/>
      <c r="M75" s="19" t="n"/>
      <c r="N75" s="18" t="n"/>
      <c r="O75" s="10">
        <f>IF($A75="","",IFERROR(VLOOKUP($E75,Assumptions!$A$6:$D$17,2,FALSE),""))</f>
        <v/>
      </c>
      <c r="P75" s="23">
        <f>IF($A75="","",IFERROR(VLOOKUP($E75,Assumptions!$A$6:$D$17,3,FALSE),""))</f>
        <v/>
      </c>
      <c r="Q75" s="10">
        <f>IF($A75="","",IF(OR($F75="",$F75="None"),0,IFERROR(VLOOKUP($F75,Assumptions!$F$6:$G$17,2,FALSE),"")))</f>
        <v/>
      </c>
      <c r="R75" s="10">
        <f>IF($A75="","",IF(OR($G75="",$G75="None"),0,IFERROR(VLOOKUP($G75,Assumptions!$F$6:$G$17,2,FALSE),"")))</f>
        <v/>
      </c>
      <c r="S75" s="10">
        <f>IF($A75="","",IF(OR($H75="",NOT(ISNUMBER($O75))),"",IFERROR($H75*$O75,"")))</f>
        <v/>
      </c>
      <c r="T75" s="10">
        <f>IF($A75="","",IF(OR($H75="",NOT(ISNUMBER($Q75)),NOT(ISNUMBER($R75))),"",IFERROR($H75*($Q75+$R75),"")))</f>
        <v/>
      </c>
      <c r="U75" s="10">
        <f>IF($A75="","",IF(OR($I75="",$H75="",NOT(ISNUMBER($P75))),"",IFERROR(MAX(0,$I75-($P75*$H75))*Assumptions!$J$6,"")))</f>
        <v/>
      </c>
      <c r="V75" s="10">
        <f>IF($A75="","",IF($L75="Yes",IF($M75="",0,$M75),0))</f>
        <v/>
      </c>
      <c r="W75" s="10">
        <f>IF($A75="","",IF(COUNT($S75:$V75)&lt;4,"",SUM($S75:$V75)))</f>
        <v/>
      </c>
      <c r="X75" s="24">
        <f>IF($A75="","",IF($B75="","",IFERROR($B75+Assumptions!$J$7,"")))</f>
        <v/>
      </c>
      <c r="Y75" s="25">
        <f>IF($A75="","",IF($B75="","Enter quote date",IF($C75="","Enter client alias",IF($D75="","Enter pet or group",IF($E75="","Select service",IF($H75="","Enter quantity",IF($I75="","Enter hours",IF($N75="","Select status",IF($H75&gt;Assumptions!$J$11,"Check quantity",IF($I75&gt;Assumptions!$J$9,"Check estimated hours",IF($O75="","Check service setup",IF(AND($F75&lt;&gt;"",$F75&lt;&gt;"None",$Q75=""),"Check add-on 1 setup",IF(AND($G75&lt;&gt;"",$G75&lt;&gt;"None",$R75=""),"Check add-on 2 setup",IF(AND($M75&lt;&gt;"",NOT(ISNUMBER($M75))),"Check surcharge amount",IF(AND(ISNUMBER($M75),$M75&gt;0,$K75=""),"Enter surcharge reason",IF(AND(ISNUMBER($M75),$M75&gt;0,$L75&lt;&gt;"Yes"),"Check surcharge approval",IF(AND(ISNUMBER($M75),$M75&gt;Assumptions!$J$8),"Check surcharge amount",IF($W75="","Check required inputs",IF(AND($X75&lt;TODAY(),$N75&lt;&gt;"Accepted",$N75&lt;&gt;"Declined",$N75&lt;&gt;"Expired"),"Check expiration","Ready for review")))))))))))))))))))</f>
        <v/>
      </c>
    </row>
    <row r="76">
      <c r="A76" s="14" t="n"/>
      <c r="B76" s="15" t="n"/>
      <c r="C76" s="14" t="n"/>
      <c r="D76" s="14" t="n"/>
      <c r="E76" s="14" t="n"/>
      <c r="F76" s="14" t="n"/>
      <c r="G76" s="14" t="n"/>
      <c r="H76" s="16" t="n"/>
      <c r="I76" s="17" t="n"/>
      <c r="J76" s="14" t="n"/>
      <c r="K76" s="14" t="n"/>
      <c r="L76" s="18" t="n"/>
      <c r="M76" s="19" t="n"/>
      <c r="N76" s="18" t="n"/>
      <c r="O76" s="7">
        <f>IF($A76="","",IFERROR(VLOOKUP($E76,Assumptions!$A$6:$D$17,2,FALSE),""))</f>
        <v/>
      </c>
      <c r="P76" s="20">
        <f>IF($A76="","",IFERROR(VLOOKUP($E76,Assumptions!$A$6:$D$17,3,FALSE),""))</f>
        <v/>
      </c>
      <c r="Q76" s="7">
        <f>IF($A76="","",IF(OR($F76="",$F76="None"),0,IFERROR(VLOOKUP($F76,Assumptions!$F$6:$G$17,2,FALSE),"")))</f>
        <v/>
      </c>
      <c r="R76" s="7">
        <f>IF($A76="","",IF(OR($G76="",$G76="None"),0,IFERROR(VLOOKUP($G76,Assumptions!$F$6:$G$17,2,FALSE),"")))</f>
        <v/>
      </c>
      <c r="S76" s="7">
        <f>IF($A76="","",IF(OR($H76="",NOT(ISNUMBER($O76))),"",IFERROR($H76*$O76,"")))</f>
        <v/>
      </c>
      <c r="T76" s="7">
        <f>IF($A76="","",IF(OR($H76="",NOT(ISNUMBER($Q76)),NOT(ISNUMBER($R76))),"",IFERROR($H76*($Q76+$R76),"")))</f>
        <v/>
      </c>
      <c r="U76" s="7">
        <f>IF($A76="","",IF(OR($I76="",$H76="",NOT(ISNUMBER($P76))),"",IFERROR(MAX(0,$I76-($P76*$H76))*Assumptions!$J$6,"")))</f>
        <v/>
      </c>
      <c r="V76" s="7">
        <f>IF($A76="","",IF($L76="Yes",IF($M76="",0,$M76),0))</f>
        <v/>
      </c>
      <c r="W76" s="7">
        <f>IF($A76="","",IF(COUNT($S76:$V76)&lt;4,"",SUM($S76:$V76)))</f>
        <v/>
      </c>
      <c r="X76" s="21">
        <f>IF($A76="","",IF($B76="","",IFERROR($B76+Assumptions!$J$7,"")))</f>
        <v/>
      </c>
      <c r="Y76" s="22">
        <f>IF($A76="","",IF($B76="","Enter quote date",IF($C76="","Enter client alias",IF($D76="","Enter pet or group",IF($E76="","Select service",IF($H76="","Enter quantity",IF($I76="","Enter hours",IF($N76="","Select status",IF($H76&gt;Assumptions!$J$11,"Check quantity",IF($I76&gt;Assumptions!$J$9,"Check estimated hours",IF($O76="","Check service setup",IF(AND($F76&lt;&gt;"",$F76&lt;&gt;"None",$Q76=""),"Check add-on 1 setup",IF(AND($G76&lt;&gt;"",$G76&lt;&gt;"None",$R76=""),"Check add-on 2 setup",IF(AND($M76&lt;&gt;"",NOT(ISNUMBER($M76))),"Check surcharge amount",IF(AND(ISNUMBER($M76),$M76&gt;0,$K76=""),"Enter surcharge reason",IF(AND(ISNUMBER($M76),$M76&gt;0,$L76&lt;&gt;"Yes"),"Check surcharge approval",IF(AND(ISNUMBER($M76),$M76&gt;Assumptions!$J$8),"Check surcharge amount",IF($W76="","Check required inputs",IF(AND($X76&lt;TODAY(),$N76&lt;&gt;"Accepted",$N76&lt;&gt;"Declined",$N76&lt;&gt;"Expired"),"Check expiration","Ready for review")))))))))))))))))))</f>
        <v/>
      </c>
    </row>
    <row r="77">
      <c r="A77" s="14" t="n"/>
      <c r="B77" s="15" t="n"/>
      <c r="C77" s="14" t="n"/>
      <c r="D77" s="14" t="n"/>
      <c r="E77" s="14" t="n"/>
      <c r="F77" s="14" t="n"/>
      <c r="G77" s="14" t="n"/>
      <c r="H77" s="16" t="n"/>
      <c r="I77" s="17" t="n"/>
      <c r="J77" s="14" t="n"/>
      <c r="K77" s="14" t="n"/>
      <c r="L77" s="18" t="n"/>
      <c r="M77" s="19" t="n"/>
      <c r="N77" s="18" t="n"/>
      <c r="O77" s="10">
        <f>IF($A77="","",IFERROR(VLOOKUP($E77,Assumptions!$A$6:$D$17,2,FALSE),""))</f>
        <v/>
      </c>
      <c r="P77" s="23">
        <f>IF($A77="","",IFERROR(VLOOKUP($E77,Assumptions!$A$6:$D$17,3,FALSE),""))</f>
        <v/>
      </c>
      <c r="Q77" s="10">
        <f>IF($A77="","",IF(OR($F77="",$F77="None"),0,IFERROR(VLOOKUP($F77,Assumptions!$F$6:$G$17,2,FALSE),"")))</f>
        <v/>
      </c>
      <c r="R77" s="10">
        <f>IF($A77="","",IF(OR($G77="",$G77="None"),0,IFERROR(VLOOKUP($G77,Assumptions!$F$6:$G$17,2,FALSE),"")))</f>
        <v/>
      </c>
      <c r="S77" s="10">
        <f>IF($A77="","",IF(OR($H77="",NOT(ISNUMBER($O77))),"",IFERROR($H77*$O77,"")))</f>
        <v/>
      </c>
      <c r="T77" s="10">
        <f>IF($A77="","",IF(OR($H77="",NOT(ISNUMBER($Q77)),NOT(ISNUMBER($R77))),"",IFERROR($H77*($Q77+$R77),"")))</f>
        <v/>
      </c>
      <c r="U77" s="10">
        <f>IF($A77="","",IF(OR($I77="",$H77="",NOT(ISNUMBER($P77))),"",IFERROR(MAX(0,$I77-($P77*$H77))*Assumptions!$J$6,"")))</f>
        <v/>
      </c>
      <c r="V77" s="10">
        <f>IF($A77="","",IF($L77="Yes",IF($M77="",0,$M77),0))</f>
        <v/>
      </c>
      <c r="W77" s="10">
        <f>IF($A77="","",IF(COUNT($S77:$V77)&lt;4,"",SUM($S77:$V77)))</f>
        <v/>
      </c>
      <c r="X77" s="24">
        <f>IF($A77="","",IF($B77="","",IFERROR($B77+Assumptions!$J$7,"")))</f>
        <v/>
      </c>
      <c r="Y77" s="25">
        <f>IF($A77="","",IF($B77="","Enter quote date",IF($C77="","Enter client alias",IF($D77="","Enter pet or group",IF($E77="","Select service",IF($H77="","Enter quantity",IF($I77="","Enter hours",IF($N77="","Select status",IF($H77&gt;Assumptions!$J$11,"Check quantity",IF($I77&gt;Assumptions!$J$9,"Check estimated hours",IF($O77="","Check service setup",IF(AND($F77&lt;&gt;"",$F77&lt;&gt;"None",$Q77=""),"Check add-on 1 setup",IF(AND($G77&lt;&gt;"",$G77&lt;&gt;"None",$R77=""),"Check add-on 2 setup",IF(AND($M77&lt;&gt;"",NOT(ISNUMBER($M77))),"Check surcharge amount",IF(AND(ISNUMBER($M77),$M77&gt;0,$K77=""),"Enter surcharge reason",IF(AND(ISNUMBER($M77),$M77&gt;0,$L77&lt;&gt;"Yes"),"Check surcharge approval",IF(AND(ISNUMBER($M77),$M77&gt;Assumptions!$J$8),"Check surcharge amount",IF($W77="","Check required inputs",IF(AND($X77&lt;TODAY(),$N77&lt;&gt;"Accepted",$N77&lt;&gt;"Declined",$N77&lt;&gt;"Expired"),"Check expiration","Ready for review")))))))))))))))))))</f>
        <v/>
      </c>
    </row>
    <row r="78">
      <c r="A78" s="14" t="n"/>
      <c r="B78" s="15" t="n"/>
      <c r="C78" s="14" t="n"/>
      <c r="D78" s="14" t="n"/>
      <c r="E78" s="14" t="n"/>
      <c r="F78" s="14" t="n"/>
      <c r="G78" s="14" t="n"/>
      <c r="H78" s="16" t="n"/>
      <c r="I78" s="17" t="n"/>
      <c r="J78" s="14" t="n"/>
      <c r="K78" s="14" t="n"/>
      <c r="L78" s="18" t="n"/>
      <c r="M78" s="19" t="n"/>
      <c r="N78" s="18" t="n"/>
      <c r="O78" s="7">
        <f>IF($A78="","",IFERROR(VLOOKUP($E78,Assumptions!$A$6:$D$17,2,FALSE),""))</f>
        <v/>
      </c>
      <c r="P78" s="20">
        <f>IF($A78="","",IFERROR(VLOOKUP($E78,Assumptions!$A$6:$D$17,3,FALSE),""))</f>
        <v/>
      </c>
      <c r="Q78" s="7">
        <f>IF($A78="","",IF(OR($F78="",$F78="None"),0,IFERROR(VLOOKUP($F78,Assumptions!$F$6:$G$17,2,FALSE),"")))</f>
        <v/>
      </c>
      <c r="R78" s="7">
        <f>IF($A78="","",IF(OR($G78="",$G78="None"),0,IFERROR(VLOOKUP($G78,Assumptions!$F$6:$G$17,2,FALSE),"")))</f>
        <v/>
      </c>
      <c r="S78" s="7">
        <f>IF($A78="","",IF(OR($H78="",NOT(ISNUMBER($O78))),"",IFERROR($H78*$O78,"")))</f>
        <v/>
      </c>
      <c r="T78" s="7">
        <f>IF($A78="","",IF(OR($H78="",NOT(ISNUMBER($Q78)),NOT(ISNUMBER($R78))),"",IFERROR($H78*($Q78+$R78),"")))</f>
        <v/>
      </c>
      <c r="U78" s="7">
        <f>IF($A78="","",IF(OR($I78="",$H78="",NOT(ISNUMBER($P78))),"",IFERROR(MAX(0,$I78-($P78*$H78))*Assumptions!$J$6,"")))</f>
        <v/>
      </c>
      <c r="V78" s="7">
        <f>IF($A78="","",IF($L78="Yes",IF($M78="",0,$M78),0))</f>
        <v/>
      </c>
      <c r="W78" s="7">
        <f>IF($A78="","",IF(COUNT($S78:$V78)&lt;4,"",SUM($S78:$V78)))</f>
        <v/>
      </c>
      <c r="X78" s="21">
        <f>IF($A78="","",IF($B78="","",IFERROR($B78+Assumptions!$J$7,"")))</f>
        <v/>
      </c>
      <c r="Y78" s="22">
        <f>IF($A78="","",IF($B78="","Enter quote date",IF($C78="","Enter client alias",IF($D78="","Enter pet or group",IF($E78="","Select service",IF($H78="","Enter quantity",IF($I78="","Enter hours",IF($N78="","Select status",IF($H78&gt;Assumptions!$J$11,"Check quantity",IF($I78&gt;Assumptions!$J$9,"Check estimated hours",IF($O78="","Check service setup",IF(AND($F78&lt;&gt;"",$F78&lt;&gt;"None",$Q78=""),"Check add-on 1 setup",IF(AND($G78&lt;&gt;"",$G78&lt;&gt;"None",$R78=""),"Check add-on 2 setup",IF(AND($M78&lt;&gt;"",NOT(ISNUMBER($M78))),"Check surcharge amount",IF(AND(ISNUMBER($M78),$M78&gt;0,$K78=""),"Enter surcharge reason",IF(AND(ISNUMBER($M78),$M78&gt;0,$L78&lt;&gt;"Yes"),"Check surcharge approval",IF(AND(ISNUMBER($M78),$M78&gt;Assumptions!$J$8),"Check surcharge amount",IF($W78="","Check required inputs",IF(AND($X78&lt;TODAY(),$N78&lt;&gt;"Accepted",$N78&lt;&gt;"Declined",$N78&lt;&gt;"Expired"),"Check expiration","Ready for review")))))))))))))))))))</f>
        <v/>
      </c>
    </row>
    <row r="79">
      <c r="A79" s="14" t="n"/>
      <c r="B79" s="15" t="n"/>
      <c r="C79" s="14" t="n"/>
      <c r="D79" s="14" t="n"/>
      <c r="E79" s="14" t="n"/>
      <c r="F79" s="14" t="n"/>
      <c r="G79" s="14" t="n"/>
      <c r="H79" s="16" t="n"/>
      <c r="I79" s="17" t="n"/>
      <c r="J79" s="14" t="n"/>
      <c r="K79" s="14" t="n"/>
      <c r="L79" s="18" t="n"/>
      <c r="M79" s="19" t="n"/>
      <c r="N79" s="18" t="n"/>
      <c r="O79" s="10">
        <f>IF($A79="","",IFERROR(VLOOKUP($E79,Assumptions!$A$6:$D$17,2,FALSE),""))</f>
        <v/>
      </c>
      <c r="P79" s="23">
        <f>IF($A79="","",IFERROR(VLOOKUP($E79,Assumptions!$A$6:$D$17,3,FALSE),""))</f>
        <v/>
      </c>
      <c r="Q79" s="10">
        <f>IF($A79="","",IF(OR($F79="",$F79="None"),0,IFERROR(VLOOKUP($F79,Assumptions!$F$6:$G$17,2,FALSE),"")))</f>
        <v/>
      </c>
      <c r="R79" s="10">
        <f>IF($A79="","",IF(OR($G79="",$G79="None"),0,IFERROR(VLOOKUP($G79,Assumptions!$F$6:$G$17,2,FALSE),"")))</f>
        <v/>
      </c>
      <c r="S79" s="10">
        <f>IF($A79="","",IF(OR($H79="",NOT(ISNUMBER($O79))),"",IFERROR($H79*$O79,"")))</f>
        <v/>
      </c>
      <c r="T79" s="10">
        <f>IF($A79="","",IF(OR($H79="",NOT(ISNUMBER($Q79)),NOT(ISNUMBER($R79))),"",IFERROR($H79*($Q79+$R79),"")))</f>
        <v/>
      </c>
      <c r="U79" s="10">
        <f>IF($A79="","",IF(OR($I79="",$H79="",NOT(ISNUMBER($P79))),"",IFERROR(MAX(0,$I79-($P79*$H79))*Assumptions!$J$6,"")))</f>
        <v/>
      </c>
      <c r="V79" s="10">
        <f>IF($A79="","",IF($L79="Yes",IF($M79="",0,$M79),0))</f>
        <v/>
      </c>
      <c r="W79" s="10">
        <f>IF($A79="","",IF(COUNT($S79:$V79)&lt;4,"",SUM($S79:$V79)))</f>
        <v/>
      </c>
      <c r="X79" s="24">
        <f>IF($A79="","",IF($B79="","",IFERROR($B79+Assumptions!$J$7,"")))</f>
        <v/>
      </c>
      <c r="Y79" s="25">
        <f>IF($A79="","",IF($B79="","Enter quote date",IF($C79="","Enter client alias",IF($D79="","Enter pet or group",IF($E79="","Select service",IF($H79="","Enter quantity",IF($I79="","Enter hours",IF($N79="","Select status",IF($H79&gt;Assumptions!$J$11,"Check quantity",IF($I79&gt;Assumptions!$J$9,"Check estimated hours",IF($O79="","Check service setup",IF(AND($F79&lt;&gt;"",$F79&lt;&gt;"None",$Q79=""),"Check add-on 1 setup",IF(AND($G79&lt;&gt;"",$G79&lt;&gt;"None",$R79=""),"Check add-on 2 setup",IF(AND($M79&lt;&gt;"",NOT(ISNUMBER($M79))),"Check surcharge amount",IF(AND(ISNUMBER($M79),$M79&gt;0,$K79=""),"Enter surcharge reason",IF(AND(ISNUMBER($M79),$M79&gt;0,$L79&lt;&gt;"Yes"),"Check surcharge approval",IF(AND(ISNUMBER($M79),$M79&gt;Assumptions!$J$8),"Check surcharge amount",IF($W79="","Check required inputs",IF(AND($X79&lt;TODAY(),$N79&lt;&gt;"Accepted",$N79&lt;&gt;"Declined",$N79&lt;&gt;"Expired"),"Check expiration","Ready for review")))))))))))))))))))</f>
        <v/>
      </c>
    </row>
    <row r="80">
      <c r="A80" s="14" t="n"/>
      <c r="B80" s="15" t="n"/>
      <c r="C80" s="14" t="n"/>
      <c r="D80" s="14" t="n"/>
      <c r="E80" s="14" t="n"/>
      <c r="F80" s="14" t="n"/>
      <c r="G80" s="14" t="n"/>
      <c r="H80" s="16" t="n"/>
      <c r="I80" s="17" t="n"/>
      <c r="J80" s="14" t="n"/>
      <c r="K80" s="14" t="n"/>
      <c r="L80" s="18" t="n"/>
      <c r="M80" s="19" t="n"/>
      <c r="N80" s="18" t="n"/>
      <c r="O80" s="7">
        <f>IF($A80="","",IFERROR(VLOOKUP($E80,Assumptions!$A$6:$D$17,2,FALSE),""))</f>
        <v/>
      </c>
      <c r="P80" s="20">
        <f>IF($A80="","",IFERROR(VLOOKUP($E80,Assumptions!$A$6:$D$17,3,FALSE),""))</f>
        <v/>
      </c>
      <c r="Q80" s="7">
        <f>IF($A80="","",IF(OR($F80="",$F80="None"),0,IFERROR(VLOOKUP($F80,Assumptions!$F$6:$G$17,2,FALSE),"")))</f>
        <v/>
      </c>
      <c r="R80" s="7">
        <f>IF($A80="","",IF(OR($G80="",$G80="None"),0,IFERROR(VLOOKUP($G80,Assumptions!$F$6:$G$17,2,FALSE),"")))</f>
        <v/>
      </c>
      <c r="S80" s="7">
        <f>IF($A80="","",IF(OR($H80="",NOT(ISNUMBER($O80))),"",IFERROR($H80*$O80,"")))</f>
        <v/>
      </c>
      <c r="T80" s="7">
        <f>IF($A80="","",IF(OR($H80="",NOT(ISNUMBER($Q80)),NOT(ISNUMBER($R80))),"",IFERROR($H80*($Q80+$R80),"")))</f>
        <v/>
      </c>
      <c r="U80" s="7">
        <f>IF($A80="","",IF(OR($I80="",$H80="",NOT(ISNUMBER($P80))),"",IFERROR(MAX(0,$I80-($P80*$H80))*Assumptions!$J$6,"")))</f>
        <v/>
      </c>
      <c r="V80" s="7">
        <f>IF($A80="","",IF($L80="Yes",IF($M80="",0,$M80),0))</f>
        <v/>
      </c>
      <c r="W80" s="7">
        <f>IF($A80="","",IF(COUNT($S80:$V80)&lt;4,"",SUM($S80:$V80)))</f>
        <v/>
      </c>
      <c r="X80" s="21">
        <f>IF($A80="","",IF($B80="","",IFERROR($B80+Assumptions!$J$7,"")))</f>
        <v/>
      </c>
      <c r="Y80" s="22">
        <f>IF($A80="","",IF($B80="","Enter quote date",IF($C80="","Enter client alias",IF($D80="","Enter pet or group",IF($E80="","Select service",IF($H80="","Enter quantity",IF($I80="","Enter hours",IF($N80="","Select status",IF($H80&gt;Assumptions!$J$11,"Check quantity",IF($I80&gt;Assumptions!$J$9,"Check estimated hours",IF($O80="","Check service setup",IF(AND($F80&lt;&gt;"",$F80&lt;&gt;"None",$Q80=""),"Check add-on 1 setup",IF(AND($G80&lt;&gt;"",$G80&lt;&gt;"None",$R80=""),"Check add-on 2 setup",IF(AND($M80&lt;&gt;"",NOT(ISNUMBER($M80))),"Check surcharge amount",IF(AND(ISNUMBER($M80),$M80&gt;0,$K80=""),"Enter surcharge reason",IF(AND(ISNUMBER($M80),$M80&gt;0,$L80&lt;&gt;"Yes"),"Check surcharge approval",IF(AND(ISNUMBER($M80),$M80&gt;Assumptions!$J$8),"Check surcharge amount",IF($W80="","Check required inputs",IF(AND($X80&lt;TODAY(),$N80&lt;&gt;"Accepted",$N80&lt;&gt;"Declined",$N80&lt;&gt;"Expired"),"Check expiration","Ready for review")))))))))))))))))))</f>
        <v/>
      </c>
    </row>
    <row r="81">
      <c r="A81" s="14" t="n"/>
      <c r="B81" s="15" t="n"/>
      <c r="C81" s="14" t="n"/>
      <c r="D81" s="14" t="n"/>
      <c r="E81" s="14" t="n"/>
      <c r="F81" s="14" t="n"/>
      <c r="G81" s="14" t="n"/>
      <c r="H81" s="16" t="n"/>
      <c r="I81" s="17" t="n"/>
      <c r="J81" s="14" t="n"/>
      <c r="K81" s="14" t="n"/>
      <c r="L81" s="18" t="n"/>
      <c r="M81" s="19" t="n"/>
      <c r="N81" s="18" t="n"/>
      <c r="O81" s="10">
        <f>IF($A81="","",IFERROR(VLOOKUP($E81,Assumptions!$A$6:$D$17,2,FALSE),""))</f>
        <v/>
      </c>
      <c r="P81" s="23">
        <f>IF($A81="","",IFERROR(VLOOKUP($E81,Assumptions!$A$6:$D$17,3,FALSE),""))</f>
        <v/>
      </c>
      <c r="Q81" s="10">
        <f>IF($A81="","",IF(OR($F81="",$F81="None"),0,IFERROR(VLOOKUP($F81,Assumptions!$F$6:$G$17,2,FALSE),"")))</f>
        <v/>
      </c>
      <c r="R81" s="10">
        <f>IF($A81="","",IF(OR($G81="",$G81="None"),0,IFERROR(VLOOKUP($G81,Assumptions!$F$6:$G$17,2,FALSE),"")))</f>
        <v/>
      </c>
      <c r="S81" s="10">
        <f>IF($A81="","",IF(OR($H81="",NOT(ISNUMBER($O81))),"",IFERROR($H81*$O81,"")))</f>
        <v/>
      </c>
      <c r="T81" s="10">
        <f>IF($A81="","",IF(OR($H81="",NOT(ISNUMBER($Q81)),NOT(ISNUMBER($R81))),"",IFERROR($H81*($Q81+$R81),"")))</f>
        <v/>
      </c>
      <c r="U81" s="10">
        <f>IF($A81="","",IF(OR($I81="",$H81="",NOT(ISNUMBER($P81))),"",IFERROR(MAX(0,$I81-($P81*$H81))*Assumptions!$J$6,"")))</f>
        <v/>
      </c>
      <c r="V81" s="10">
        <f>IF($A81="","",IF($L81="Yes",IF($M81="",0,$M81),0))</f>
        <v/>
      </c>
      <c r="W81" s="10">
        <f>IF($A81="","",IF(COUNT($S81:$V81)&lt;4,"",SUM($S81:$V81)))</f>
        <v/>
      </c>
      <c r="X81" s="24">
        <f>IF($A81="","",IF($B81="","",IFERROR($B81+Assumptions!$J$7,"")))</f>
        <v/>
      </c>
      <c r="Y81" s="25">
        <f>IF($A81="","",IF($B81="","Enter quote date",IF($C81="","Enter client alias",IF($D81="","Enter pet or group",IF($E81="","Select service",IF($H81="","Enter quantity",IF($I81="","Enter hours",IF($N81="","Select status",IF($H81&gt;Assumptions!$J$11,"Check quantity",IF($I81&gt;Assumptions!$J$9,"Check estimated hours",IF($O81="","Check service setup",IF(AND($F81&lt;&gt;"",$F81&lt;&gt;"None",$Q81=""),"Check add-on 1 setup",IF(AND($G81&lt;&gt;"",$G81&lt;&gt;"None",$R81=""),"Check add-on 2 setup",IF(AND($M81&lt;&gt;"",NOT(ISNUMBER($M81))),"Check surcharge amount",IF(AND(ISNUMBER($M81),$M81&gt;0,$K81=""),"Enter surcharge reason",IF(AND(ISNUMBER($M81),$M81&gt;0,$L81&lt;&gt;"Yes"),"Check surcharge approval",IF(AND(ISNUMBER($M81),$M81&gt;Assumptions!$J$8),"Check surcharge amount",IF($W81="","Check required inputs",IF(AND($X81&lt;TODAY(),$N81&lt;&gt;"Accepted",$N81&lt;&gt;"Declined",$N81&lt;&gt;"Expired"),"Check expiration","Ready for review")))))))))))))))))))</f>
        <v/>
      </c>
    </row>
    <row r="82">
      <c r="A82" s="14" t="n"/>
      <c r="B82" s="15" t="n"/>
      <c r="C82" s="14" t="n"/>
      <c r="D82" s="14" t="n"/>
      <c r="E82" s="14" t="n"/>
      <c r="F82" s="14" t="n"/>
      <c r="G82" s="14" t="n"/>
      <c r="H82" s="16" t="n"/>
      <c r="I82" s="17" t="n"/>
      <c r="J82" s="14" t="n"/>
      <c r="K82" s="14" t="n"/>
      <c r="L82" s="18" t="n"/>
      <c r="M82" s="19" t="n"/>
      <c r="N82" s="18" t="n"/>
      <c r="O82" s="7">
        <f>IF($A82="","",IFERROR(VLOOKUP($E82,Assumptions!$A$6:$D$17,2,FALSE),""))</f>
        <v/>
      </c>
      <c r="P82" s="20">
        <f>IF($A82="","",IFERROR(VLOOKUP($E82,Assumptions!$A$6:$D$17,3,FALSE),""))</f>
        <v/>
      </c>
      <c r="Q82" s="7">
        <f>IF($A82="","",IF(OR($F82="",$F82="None"),0,IFERROR(VLOOKUP($F82,Assumptions!$F$6:$G$17,2,FALSE),"")))</f>
        <v/>
      </c>
      <c r="R82" s="7">
        <f>IF($A82="","",IF(OR($G82="",$G82="None"),0,IFERROR(VLOOKUP($G82,Assumptions!$F$6:$G$17,2,FALSE),"")))</f>
        <v/>
      </c>
      <c r="S82" s="7">
        <f>IF($A82="","",IF(OR($H82="",NOT(ISNUMBER($O82))),"",IFERROR($H82*$O82,"")))</f>
        <v/>
      </c>
      <c r="T82" s="7">
        <f>IF($A82="","",IF(OR($H82="",NOT(ISNUMBER($Q82)),NOT(ISNUMBER($R82))),"",IFERROR($H82*($Q82+$R82),"")))</f>
        <v/>
      </c>
      <c r="U82" s="7">
        <f>IF($A82="","",IF(OR($I82="",$H82="",NOT(ISNUMBER($P82))),"",IFERROR(MAX(0,$I82-($P82*$H82))*Assumptions!$J$6,"")))</f>
        <v/>
      </c>
      <c r="V82" s="7">
        <f>IF($A82="","",IF($L82="Yes",IF($M82="",0,$M82),0))</f>
        <v/>
      </c>
      <c r="W82" s="7">
        <f>IF($A82="","",IF(COUNT($S82:$V82)&lt;4,"",SUM($S82:$V82)))</f>
        <v/>
      </c>
      <c r="X82" s="21">
        <f>IF($A82="","",IF($B82="","",IFERROR($B82+Assumptions!$J$7,"")))</f>
        <v/>
      </c>
      <c r="Y82" s="22">
        <f>IF($A82="","",IF($B82="","Enter quote date",IF($C82="","Enter client alias",IF($D82="","Enter pet or group",IF($E82="","Select service",IF($H82="","Enter quantity",IF($I82="","Enter hours",IF($N82="","Select status",IF($H82&gt;Assumptions!$J$11,"Check quantity",IF($I82&gt;Assumptions!$J$9,"Check estimated hours",IF($O82="","Check service setup",IF(AND($F82&lt;&gt;"",$F82&lt;&gt;"None",$Q82=""),"Check add-on 1 setup",IF(AND($G82&lt;&gt;"",$G82&lt;&gt;"None",$R82=""),"Check add-on 2 setup",IF(AND($M82&lt;&gt;"",NOT(ISNUMBER($M82))),"Check surcharge amount",IF(AND(ISNUMBER($M82),$M82&gt;0,$K82=""),"Enter surcharge reason",IF(AND(ISNUMBER($M82),$M82&gt;0,$L82&lt;&gt;"Yes"),"Check surcharge approval",IF(AND(ISNUMBER($M82),$M82&gt;Assumptions!$J$8),"Check surcharge amount",IF($W82="","Check required inputs",IF(AND($X82&lt;TODAY(),$N82&lt;&gt;"Accepted",$N82&lt;&gt;"Declined",$N82&lt;&gt;"Expired"),"Check expiration","Ready for review")))))))))))))))))))</f>
        <v/>
      </c>
    </row>
    <row r="83">
      <c r="A83" s="14" t="n"/>
      <c r="B83" s="15" t="n"/>
      <c r="C83" s="14" t="n"/>
      <c r="D83" s="14" t="n"/>
      <c r="E83" s="14" t="n"/>
      <c r="F83" s="14" t="n"/>
      <c r="G83" s="14" t="n"/>
      <c r="H83" s="16" t="n"/>
      <c r="I83" s="17" t="n"/>
      <c r="J83" s="14" t="n"/>
      <c r="K83" s="14" t="n"/>
      <c r="L83" s="18" t="n"/>
      <c r="M83" s="19" t="n"/>
      <c r="N83" s="18" t="n"/>
      <c r="O83" s="10">
        <f>IF($A83="","",IFERROR(VLOOKUP($E83,Assumptions!$A$6:$D$17,2,FALSE),""))</f>
        <v/>
      </c>
      <c r="P83" s="23">
        <f>IF($A83="","",IFERROR(VLOOKUP($E83,Assumptions!$A$6:$D$17,3,FALSE),""))</f>
        <v/>
      </c>
      <c r="Q83" s="10">
        <f>IF($A83="","",IF(OR($F83="",$F83="None"),0,IFERROR(VLOOKUP($F83,Assumptions!$F$6:$G$17,2,FALSE),"")))</f>
        <v/>
      </c>
      <c r="R83" s="10">
        <f>IF($A83="","",IF(OR($G83="",$G83="None"),0,IFERROR(VLOOKUP($G83,Assumptions!$F$6:$G$17,2,FALSE),"")))</f>
        <v/>
      </c>
      <c r="S83" s="10">
        <f>IF($A83="","",IF(OR($H83="",NOT(ISNUMBER($O83))),"",IFERROR($H83*$O83,"")))</f>
        <v/>
      </c>
      <c r="T83" s="10">
        <f>IF($A83="","",IF(OR($H83="",NOT(ISNUMBER($Q83)),NOT(ISNUMBER($R83))),"",IFERROR($H83*($Q83+$R83),"")))</f>
        <v/>
      </c>
      <c r="U83" s="10">
        <f>IF($A83="","",IF(OR($I83="",$H83="",NOT(ISNUMBER($P83))),"",IFERROR(MAX(0,$I83-($P83*$H83))*Assumptions!$J$6,"")))</f>
        <v/>
      </c>
      <c r="V83" s="10">
        <f>IF($A83="","",IF($L83="Yes",IF($M83="",0,$M83),0))</f>
        <v/>
      </c>
      <c r="W83" s="10">
        <f>IF($A83="","",IF(COUNT($S83:$V83)&lt;4,"",SUM($S83:$V83)))</f>
        <v/>
      </c>
      <c r="X83" s="24">
        <f>IF($A83="","",IF($B83="","",IFERROR($B83+Assumptions!$J$7,"")))</f>
        <v/>
      </c>
      <c r="Y83" s="25">
        <f>IF($A83="","",IF($B83="","Enter quote date",IF($C83="","Enter client alias",IF($D83="","Enter pet or group",IF($E83="","Select service",IF($H83="","Enter quantity",IF($I83="","Enter hours",IF($N83="","Select status",IF($H83&gt;Assumptions!$J$11,"Check quantity",IF($I83&gt;Assumptions!$J$9,"Check estimated hours",IF($O83="","Check service setup",IF(AND($F83&lt;&gt;"",$F83&lt;&gt;"None",$Q83=""),"Check add-on 1 setup",IF(AND($G83&lt;&gt;"",$G83&lt;&gt;"None",$R83=""),"Check add-on 2 setup",IF(AND($M83&lt;&gt;"",NOT(ISNUMBER($M83))),"Check surcharge amount",IF(AND(ISNUMBER($M83),$M83&gt;0,$K83=""),"Enter surcharge reason",IF(AND(ISNUMBER($M83),$M83&gt;0,$L83&lt;&gt;"Yes"),"Check surcharge approval",IF(AND(ISNUMBER($M83),$M83&gt;Assumptions!$J$8),"Check surcharge amount",IF($W83="","Check required inputs",IF(AND($X83&lt;TODAY(),$N83&lt;&gt;"Accepted",$N83&lt;&gt;"Declined",$N83&lt;&gt;"Expired"),"Check expiration","Ready for review")))))))))))))))))))</f>
        <v/>
      </c>
    </row>
    <row r="84">
      <c r="A84" s="14" t="n"/>
      <c r="B84" s="15" t="n"/>
      <c r="C84" s="14" t="n"/>
      <c r="D84" s="14" t="n"/>
      <c r="E84" s="14" t="n"/>
      <c r="F84" s="14" t="n"/>
      <c r="G84" s="14" t="n"/>
      <c r="H84" s="16" t="n"/>
      <c r="I84" s="17" t="n"/>
      <c r="J84" s="14" t="n"/>
      <c r="K84" s="14" t="n"/>
      <c r="L84" s="18" t="n"/>
      <c r="M84" s="19" t="n"/>
      <c r="N84" s="18" t="n"/>
      <c r="O84" s="7">
        <f>IF($A84="","",IFERROR(VLOOKUP($E84,Assumptions!$A$6:$D$17,2,FALSE),""))</f>
        <v/>
      </c>
      <c r="P84" s="20">
        <f>IF($A84="","",IFERROR(VLOOKUP($E84,Assumptions!$A$6:$D$17,3,FALSE),""))</f>
        <v/>
      </c>
      <c r="Q84" s="7">
        <f>IF($A84="","",IF(OR($F84="",$F84="None"),0,IFERROR(VLOOKUP($F84,Assumptions!$F$6:$G$17,2,FALSE),"")))</f>
        <v/>
      </c>
      <c r="R84" s="7">
        <f>IF($A84="","",IF(OR($G84="",$G84="None"),0,IFERROR(VLOOKUP($G84,Assumptions!$F$6:$G$17,2,FALSE),"")))</f>
        <v/>
      </c>
      <c r="S84" s="7">
        <f>IF($A84="","",IF(OR($H84="",NOT(ISNUMBER($O84))),"",IFERROR($H84*$O84,"")))</f>
        <v/>
      </c>
      <c r="T84" s="7">
        <f>IF($A84="","",IF(OR($H84="",NOT(ISNUMBER($Q84)),NOT(ISNUMBER($R84))),"",IFERROR($H84*($Q84+$R84),"")))</f>
        <v/>
      </c>
      <c r="U84" s="7">
        <f>IF($A84="","",IF(OR($I84="",$H84="",NOT(ISNUMBER($P84))),"",IFERROR(MAX(0,$I84-($P84*$H84))*Assumptions!$J$6,"")))</f>
        <v/>
      </c>
      <c r="V84" s="7">
        <f>IF($A84="","",IF($L84="Yes",IF($M84="",0,$M84),0))</f>
        <v/>
      </c>
      <c r="W84" s="7">
        <f>IF($A84="","",IF(COUNT($S84:$V84)&lt;4,"",SUM($S84:$V84)))</f>
        <v/>
      </c>
      <c r="X84" s="21">
        <f>IF($A84="","",IF($B84="","",IFERROR($B84+Assumptions!$J$7,"")))</f>
        <v/>
      </c>
      <c r="Y84" s="22">
        <f>IF($A84="","",IF($B84="","Enter quote date",IF($C84="","Enter client alias",IF($D84="","Enter pet or group",IF($E84="","Select service",IF($H84="","Enter quantity",IF($I84="","Enter hours",IF($N84="","Select status",IF($H84&gt;Assumptions!$J$11,"Check quantity",IF($I84&gt;Assumptions!$J$9,"Check estimated hours",IF($O84="","Check service setup",IF(AND($F84&lt;&gt;"",$F84&lt;&gt;"None",$Q84=""),"Check add-on 1 setup",IF(AND($G84&lt;&gt;"",$G84&lt;&gt;"None",$R84=""),"Check add-on 2 setup",IF(AND($M84&lt;&gt;"",NOT(ISNUMBER($M84))),"Check surcharge amount",IF(AND(ISNUMBER($M84),$M84&gt;0,$K84=""),"Enter surcharge reason",IF(AND(ISNUMBER($M84),$M84&gt;0,$L84&lt;&gt;"Yes"),"Check surcharge approval",IF(AND(ISNUMBER($M84),$M84&gt;Assumptions!$J$8),"Check surcharge amount",IF($W84="","Check required inputs",IF(AND($X84&lt;TODAY(),$N84&lt;&gt;"Accepted",$N84&lt;&gt;"Declined",$N84&lt;&gt;"Expired"),"Check expiration","Ready for review")))))))))))))))))))</f>
        <v/>
      </c>
    </row>
    <row r="85">
      <c r="A85" s="14" t="n"/>
      <c r="B85" s="15" t="n"/>
      <c r="C85" s="14" t="n"/>
      <c r="D85" s="14" t="n"/>
      <c r="E85" s="14" t="n"/>
      <c r="F85" s="14" t="n"/>
      <c r="G85" s="14" t="n"/>
      <c r="H85" s="16" t="n"/>
      <c r="I85" s="17" t="n"/>
      <c r="J85" s="14" t="n"/>
      <c r="K85" s="14" t="n"/>
      <c r="L85" s="18" t="n"/>
      <c r="M85" s="19" t="n"/>
      <c r="N85" s="18" t="n"/>
      <c r="O85" s="10">
        <f>IF($A85="","",IFERROR(VLOOKUP($E85,Assumptions!$A$6:$D$17,2,FALSE),""))</f>
        <v/>
      </c>
      <c r="P85" s="23">
        <f>IF($A85="","",IFERROR(VLOOKUP($E85,Assumptions!$A$6:$D$17,3,FALSE),""))</f>
        <v/>
      </c>
      <c r="Q85" s="10">
        <f>IF($A85="","",IF(OR($F85="",$F85="None"),0,IFERROR(VLOOKUP($F85,Assumptions!$F$6:$G$17,2,FALSE),"")))</f>
        <v/>
      </c>
      <c r="R85" s="10">
        <f>IF($A85="","",IF(OR($G85="",$G85="None"),0,IFERROR(VLOOKUP($G85,Assumptions!$F$6:$G$17,2,FALSE),"")))</f>
        <v/>
      </c>
      <c r="S85" s="10">
        <f>IF($A85="","",IF(OR($H85="",NOT(ISNUMBER($O85))),"",IFERROR($H85*$O85,"")))</f>
        <v/>
      </c>
      <c r="T85" s="10">
        <f>IF($A85="","",IF(OR($H85="",NOT(ISNUMBER($Q85)),NOT(ISNUMBER($R85))),"",IFERROR($H85*($Q85+$R85),"")))</f>
        <v/>
      </c>
      <c r="U85" s="10">
        <f>IF($A85="","",IF(OR($I85="",$H85="",NOT(ISNUMBER($P85))),"",IFERROR(MAX(0,$I85-($P85*$H85))*Assumptions!$J$6,"")))</f>
        <v/>
      </c>
      <c r="V85" s="10">
        <f>IF($A85="","",IF($L85="Yes",IF($M85="",0,$M85),0))</f>
        <v/>
      </c>
      <c r="W85" s="10">
        <f>IF($A85="","",IF(COUNT($S85:$V85)&lt;4,"",SUM($S85:$V85)))</f>
        <v/>
      </c>
      <c r="X85" s="24">
        <f>IF($A85="","",IF($B85="","",IFERROR($B85+Assumptions!$J$7,"")))</f>
        <v/>
      </c>
      <c r="Y85" s="25">
        <f>IF($A85="","",IF($B85="","Enter quote date",IF($C85="","Enter client alias",IF($D85="","Enter pet or group",IF($E85="","Select service",IF($H85="","Enter quantity",IF($I85="","Enter hours",IF($N85="","Select status",IF($H85&gt;Assumptions!$J$11,"Check quantity",IF($I85&gt;Assumptions!$J$9,"Check estimated hours",IF($O85="","Check service setup",IF(AND($F85&lt;&gt;"",$F85&lt;&gt;"None",$Q85=""),"Check add-on 1 setup",IF(AND($G85&lt;&gt;"",$G85&lt;&gt;"None",$R85=""),"Check add-on 2 setup",IF(AND($M85&lt;&gt;"",NOT(ISNUMBER($M85))),"Check surcharge amount",IF(AND(ISNUMBER($M85),$M85&gt;0,$K85=""),"Enter surcharge reason",IF(AND(ISNUMBER($M85),$M85&gt;0,$L85&lt;&gt;"Yes"),"Check surcharge approval",IF(AND(ISNUMBER($M85),$M85&gt;Assumptions!$J$8),"Check surcharge amount",IF($W85="","Check required inputs",IF(AND($X85&lt;TODAY(),$N85&lt;&gt;"Accepted",$N85&lt;&gt;"Declined",$N85&lt;&gt;"Expired"),"Check expiration","Ready for review")))))))))))))))))))</f>
        <v/>
      </c>
    </row>
    <row r="86">
      <c r="A86" s="14" t="n"/>
      <c r="B86" s="15" t="n"/>
      <c r="C86" s="14" t="n"/>
      <c r="D86" s="14" t="n"/>
      <c r="E86" s="14" t="n"/>
      <c r="F86" s="14" t="n"/>
      <c r="G86" s="14" t="n"/>
      <c r="H86" s="16" t="n"/>
      <c r="I86" s="17" t="n"/>
      <c r="J86" s="14" t="n"/>
      <c r="K86" s="14" t="n"/>
      <c r="L86" s="18" t="n"/>
      <c r="M86" s="19" t="n"/>
      <c r="N86" s="18" t="n"/>
      <c r="O86" s="7">
        <f>IF($A86="","",IFERROR(VLOOKUP($E86,Assumptions!$A$6:$D$17,2,FALSE),""))</f>
        <v/>
      </c>
      <c r="P86" s="20">
        <f>IF($A86="","",IFERROR(VLOOKUP($E86,Assumptions!$A$6:$D$17,3,FALSE),""))</f>
        <v/>
      </c>
      <c r="Q86" s="7">
        <f>IF($A86="","",IF(OR($F86="",$F86="None"),0,IFERROR(VLOOKUP($F86,Assumptions!$F$6:$G$17,2,FALSE),"")))</f>
        <v/>
      </c>
      <c r="R86" s="7">
        <f>IF($A86="","",IF(OR($G86="",$G86="None"),0,IFERROR(VLOOKUP($G86,Assumptions!$F$6:$G$17,2,FALSE),"")))</f>
        <v/>
      </c>
      <c r="S86" s="7">
        <f>IF($A86="","",IF(OR($H86="",NOT(ISNUMBER($O86))),"",IFERROR($H86*$O86,"")))</f>
        <v/>
      </c>
      <c r="T86" s="7">
        <f>IF($A86="","",IF(OR($H86="",NOT(ISNUMBER($Q86)),NOT(ISNUMBER($R86))),"",IFERROR($H86*($Q86+$R86),"")))</f>
        <v/>
      </c>
      <c r="U86" s="7">
        <f>IF($A86="","",IF(OR($I86="",$H86="",NOT(ISNUMBER($P86))),"",IFERROR(MAX(0,$I86-($P86*$H86))*Assumptions!$J$6,"")))</f>
        <v/>
      </c>
      <c r="V86" s="7">
        <f>IF($A86="","",IF($L86="Yes",IF($M86="",0,$M86),0))</f>
        <v/>
      </c>
      <c r="W86" s="7">
        <f>IF($A86="","",IF(COUNT($S86:$V86)&lt;4,"",SUM($S86:$V86)))</f>
        <v/>
      </c>
      <c r="X86" s="21">
        <f>IF($A86="","",IF($B86="","",IFERROR($B86+Assumptions!$J$7,"")))</f>
        <v/>
      </c>
      <c r="Y86" s="22">
        <f>IF($A86="","",IF($B86="","Enter quote date",IF($C86="","Enter client alias",IF($D86="","Enter pet or group",IF($E86="","Select service",IF($H86="","Enter quantity",IF($I86="","Enter hours",IF($N86="","Select status",IF($H86&gt;Assumptions!$J$11,"Check quantity",IF($I86&gt;Assumptions!$J$9,"Check estimated hours",IF($O86="","Check service setup",IF(AND($F86&lt;&gt;"",$F86&lt;&gt;"None",$Q86=""),"Check add-on 1 setup",IF(AND($G86&lt;&gt;"",$G86&lt;&gt;"None",$R86=""),"Check add-on 2 setup",IF(AND($M86&lt;&gt;"",NOT(ISNUMBER($M86))),"Check surcharge amount",IF(AND(ISNUMBER($M86),$M86&gt;0,$K86=""),"Enter surcharge reason",IF(AND(ISNUMBER($M86),$M86&gt;0,$L86&lt;&gt;"Yes"),"Check surcharge approval",IF(AND(ISNUMBER($M86),$M86&gt;Assumptions!$J$8),"Check surcharge amount",IF($W86="","Check required inputs",IF(AND($X86&lt;TODAY(),$N86&lt;&gt;"Accepted",$N86&lt;&gt;"Declined",$N86&lt;&gt;"Expired"),"Check expiration","Ready for review")))))))))))))))))))</f>
        <v/>
      </c>
    </row>
    <row r="87">
      <c r="A87" s="14" t="n"/>
      <c r="B87" s="15" t="n"/>
      <c r="C87" s="14" t="n"/>
      <c r="D87" s="14" t="n"/>
      <c r="E87" s="14" t="n"/>
      <c r="F87" s="14" t="n"/>
      <c r="G87" s="14" t="n"/>
      <c r="H87" s="16" t="n"/>
      <c r="I87" s="17" t="n"/>
      <c r="J87" s="14" t="n"/>
      <c r="K87" s="14" t="n"/>
      <c r="L87" s="18" t="n"/>
      <c r="M87" s="19" t="n"/>
      <c r="N87" s="18" t="n"/>
      <c r="O87" s="10">
        <f>IF($A87="","",IFERROR(VLOOKUP($E87,Assumptions!$A$6:$D$17,2,FALSE),""))</f>
        <v/>
      </c>
      <c r="P87" s="23">
        <f>IF($A87="","",IFERROR(VLOOKUP($E87,Assumptions!$A$6:$D$17,3,FALSE),""))</f>
        <v/>
      </c>
      <c r="Q87" s="10">
        <f>IF($A87="","",IF(OR($F87="",$F87="None"),0,IFERROR(VLOOKUP($F87,Assumptions!$F$6:$G$17,2,FALSE),"")))</f>
        <v/>
      </c>
      <c r="R87" s="10">
        <f>IF($A87="","",IF(OR($G87="",$G87="None"),0,IFERROR(VLOOKUP($G87,Assumptions!$F$6:$G$17,2,FALSE),"")))</f>
        <v/>
      </c>
      <c r="S87" s="10">
        <f>IF($A87="","",IF(OR($H87="",NOT(ISNUMBER($O87))),"",IFERROR($H87*$O87,"")))</f>
        <v/>
      </c>
      <c r="T87" s="10">
        <f>IF($A87="","",IF(OR($H87="",NOT(ISNUMBER($Q87)),NOT(ISNUMBER($R87))),"",IFERROR($H87*($Q87+$R87),"")))</f>
        <v/>
      </c>
      <c r="U87" s="10">
        <f>IF($A87="","",IF(OR($I87="",$H87="",NOT(ISNUMBER($P87))),"",IFERROR(MAX(0,$I87-($P87*$H87))*Assumptions!$J$6,"")))</f>
        <v/>
      </c>
      <c r="V87" s="10">
        <f>IF($A87="","",IF($L87="Yes",IF($M87="",0,$M87),0))</f>
        <v/>
      </c>
      <c r="W87" s="10">
        <f>IF($A87="","",IF(COUNT($S87:$V87)&lt;4,"",SUM($S87:$V87)))</f>
        <v/>
      </c>
      <c r="X87" s="24">
        <f>IF($A87="","",IF($B87="","",IFERROR($B87+Assumptions!$J$7,"")))</f>
        <v/>
      </c>
      <c r="Y87" s="25">
        <f>IF($A87="","",IF($B87="","Enter quote date",IF($C87="","Enter client alias",IF($D87="","Enter pet or group",IF($E87="","Select service",IF($H87="","Enter quantity",IF($I87="","Enter hours",IF($N87="","Select status",IF($H87&gt;Assumptions!$J$11,"Check quantity",IF($I87&gt;Assumptions!$J$9,"Check estimated hours",IF($O87="","Check service setup",IF(AND($F87&lt;&gt;"",$F87&lt;&gt;"None",$Q87=""),"Check add-on 1 setup",IF(AND($G87&lt;&gt;"",$G87&lt;&gt;"None",$R87=""),"Check add-on 2 setup",IF(AND($M87&lt;&gt;"",NOT(ISNUMBER($M87))),"Check surcharge amount",IF(AND(ISNUMBER($M87),$M87&gt;0,$K87=""),"Enter surcharge reason",IF(AND(ISNUMBER($M87),$M87&gt;0,$L87&lt;&gt;"Yes"),"Check surcharge approval",IF(AND(ISNUMBER($M87),$M87&gt;Assumptions!$J$8),"Check surcharge amount",IF($W87="","Check required inputs",IF(AND($X87&lt;TODAY(),$N87&lt;&gt;"Accepted",$N87&lt;&gt;"Declined",$N87&lt;&gt;"Expired"),"Check expiration","Ready for review")))))))))))))))))))</f>
        <v/>
      </c>
    </row>
    <row r="88">
      <c r="A88" s="14" t="n"/>
      <c r="B88" s="15" t="n"/>
      <c r="C88" s="14" t="n"/>
      <c r="D88" s="14" t="n"/>
      <c r="E88" s="14" t="n"/>
      <c r="F88" s="14" t="n"/>
      <c r="G88" s="14" t="n"/>
      <c r="H88" s="16" t="n"/>
      <c r="I88" s="17" t="n"/>
      <c r="J88" s="14" t="n"/>
      <c r="K88" s="14" t="n"/>
      <c r="L88" s="18" t="n"/>
      <c r="M88" s="19" t="n"/>
      <c r="N88" s="18" t="n"/>
      <c r="O88" s="7">
        <f>IF($A88="","",IFERROR(VLOOKUP($E88,Assumptions!$A$6:$D$17,2,FALSE),""))</f>
        <v/>
      </c>
      <c r="P88" s="20">
        <f>IF($A88="","",IFERROR(VLOOKUP($E88,Assumptions!$A$6:$D$17,3,FALSE),""))</f>
        <v/>
      </c>
      <c r="Q88" s="7">
        <f>IF($A88="","",IF(OR($F88="",$F88="None"),0,IFERROR(VLOOKUP($F88,Assumptions!$F$6:$G$17,2,FALSE),"")))</f>
        <v/>
      </c>
      <c r="R88" s="7">
        <f>IF($A88="","",IF(OR($G88="",$G88="None"),0,IFERROR(VLOOKUP($G88,Assumptions!$F$6:$G$17,2,FALSE),"")))</f>
        <v/>
      </c>
      <c r="S88" s="7">
        <f>IF($A88="","",IF(OR($H88="",NOT(ISNUMBER($O88))),"",IFERROR($H88*$O88,"")))</f>
        <v/>
      </c>
      <c r="T88" s="7">
        <f>IF($A88="","",IF(OR($H88="",NOT(ISNUMBER($Q88)),NOT(ISNUMBER($R88))),"",IFERROR($H88*($Q88+$R88),"")))</f>
        <v/>
      </c>
      <c r="U88" s="7">
        <f>IF($A88="","",IF(OR($I88="",$H88="",NOT(ISNUMBER($P88))),"",IFERROR(MAX(0,$I88-($P88*$H88))*Assumptions!$J$6,"")))</f>
        <v/>
      </c>
      <c r="V88" s="7">
        <f>IF($A88="","",IF($L88="Yes",IF($M88="",0,$M88),0))</f>
        <v/>
      </c>
      <c r="W88" s="7">
        <f>IF($A88="","",IF(COUNT($S88:$V88)&lt;4,"",SUM($S88:$V88)))</f>
        <v/>
      </c>
      <c r="X88" s="21">
        <f>IF($A88="","",IF($B88="","",IFERROR($B88+Assumptions!$J$7,"")))</f>
        <v/>
      </c>
      <c r="Y88" s="22">
        <f>IF($A88="","",IF($B88="","Enter quote date",IF($C88="","Enter client alias",IF($D88="","Enter pet or group",IF($E88="","Select service",IF($H88="","Enter quantity",IF($I88="","Enter hours",IF($N88="","Select status",IF($H88&gt;Assumptions!$J$11,"Check quantity",IF($I88&gt;Assumptions!$J$9,"Check estimated hours",IF($O88="","Check service setup",IF(AND($F88&lt;&gt;"",$F88&lt;&gt;"None",$Q88=""),"Check add-on 1 setup",IF(AND($G88&lt;&gt;"",$G88&lt;&gt;"None",$R88=""),"Check add-on 2 setup",IF(AND($M88&lt;&gt;"",NOT(ISNUMBER($M88))),"Check surcharge amount",IF(AND(ISNUMBER($M88),$M88&gt;0,$K88=""),"Enter surcharge reason",IF(AND(ISNUMBER($M88),$M88&gt;0,$L88&lt;&gt;"Yes"),"Check surcharge approval",IF(AND(ISNUMBER($M88),$M88&gt;Assumptions!$J$8),"Check surcharge amount",IF($W88="","Check required inputs",IF(AND($X88&lt;TODAY(),$N88&lt;&gt;"Accepted",$N88&lt;&gt;"Declined",$N88&lt;&gt;"Expired"),"Check expiration","Ready for review")))))))))))))))))))</f>
        <v/>
      </c>
    </row>
    <row r="89">
      <c r="A89" s="14" t="n"/>
      <c r="B89" s="15" t="n"/>
      <c r="C89" s="14" t="n"/>
      <c r="D89" s="14" t="n"/>
      <c r="E89" s="14" t="n"/>
      <c r="F89" s="14" t="n"/>
      <c r="G89" s="14" t="n"/>
      <c r="H89" s="16" t="n"/>
      <c r="I89" s="17" t="n"/>
      <c r="J89" s="14" t="n"/>
      <c r="K89" s="14" t="n"/>
      <c r="L89" s="18" t="n"/>
      <c r="M89" s="19" t="n"/>
      <c r="N89" s="18" t="n"/>
      <c r="O89" s="10">
        <f>IF($A89="","",IFERROR(VLOOKUP($E89,Assumptions!$A$6:$D$17,2,FALSE),""))</f>
        <v/>
      </c>
      <c r="P89" s="23">
        <f>IF($A89="","",IFERROR(VLOOKUP($E89,Assumptions!$A$6:$D$17,3,FALSE),""))</f>
        <v/>
      </c>
      <c r="Q89" s="10">
        <f>IF($A89="","",IF(OR($F89="",$F89="None"),0,IFERROR(VLOOKUP($F89,Assumptions!$F$6:$G$17,2,FALSE),"")))</f>
        <v/>
      </c>
      <c r="R89" s="10">
        <f>IF($A89="","",IF(OR($G89="",$G89="None"),0,IFERROR(VLOOKUP($G89,Assumptions!$F$6:$G$17,2,FALSE),"")))</f>
        <v/>
      </c>
      <c r="S89" s="10">
        <f>IF($A89="","",IF(OR($H89="",NOT(ISNUMBER($O89))),"",IFERROR($H89*$O89,"")))</f>
        <v/>
      </c>
      <c r="T89" s="10">
        <f>IF($A89="","",IF(OR($H89="",NOT(ISNUMBER($Q89)),NOT(ISNUMBER($R89))),"",IFERROR($H89*($Q89+$R89),"")))</f>
        <v/>
      </c>
      <c r="U89" s="10">
        <f>IF($A89="","",IF(OR($I89="",$H89="",NOT(ISNUMBER($P89))),"",IFERROR(MAX(0,$I89-($P89*$H89))*Assumptions!$J$6,"")))</f>
        <v/>
      </c>
      <c r="V89" s="10">
        <f>IF($A89="","",IF($L89="Yes",IF($M89="",0,$M89),0))</f>
        <v/>
      </c>
      <c r="W89" s="10">
        <f>IF($A89="","",IF(COUNT($S89:$V89)&lt;4,"",SUM($S89:$V89)))</f>
        <v/>
      </c>
      <c r="X89" s="24">
        <f>IF($A89="","",IF($B89="","",IFERROR($B89+Assumptions!$J$7,"")))</f>
        <v/>
      </c>
      <c r="Y89" s="25">
        <f>IF($A89="","",IF($B89="","Enter quote date",IF($C89="","Enter client alias",IF($D89="","Enter pet or group",IF($E89="","Select service",IF($H89="","Enter quantity",IF($I89="","Enter hours",IF($N89="","Select status",IF($H89&gt;Assumptions!$J$11,"Check quantity",IF($I89&gt;Assumptions!$J$9,"Check estimated hours",IF($O89="","Check service setup",IF(AND($F89&lt;&gt;"",$F89&lt;&gt;"None",$Q89=""),"Check add-on 1 setup",IF(AND($G89&lt;&gt;"",$G89&lt;&gt;"None",$R89=""),"Check add-on 2 setup",IF(AND($M89&lt;&gt;"",NOT(ISNUMBER($M89))),"Check surcharge amount",IF(AND(ISNUMBER($M89),$M89&gt;0,$K89=""),"Enter surcharge reason",IF(AND(ISNUMBER($M89),$M89&gt;0,$L89&lt;&gt;"Yes"),"Check surcharge approval",IF(AND(ISNUMBER($M89),$M89&gt;Assumptions!$J$8),"Check surcharge amount",IF($W89="","Check required inputs",IF(AND($X89&lt;TODAY(),$N89&lt;&gt;"Accepted",$N89&lt;&gt;"Declined",$N89&lt;&gt;"Expired"),"Check expiration","Ready for review")))))))))))))))))))</f>
        <v/>
      </c>
    </row>
    <row r="90">
      <c r="A90" s="14" t="n"/>
      <c r="B90" s="15" t="n"/>
      <c r="C90" s="14" t="n"/>
      <c r="D90" s="14" t="n"/>
      <c r="E90" s="14" t="n"/>
      <c r="F90" s="14" t="n"/>
      <c r="G90" s="14" t="n"/>
      <c r="H90" s="16" t="n"/>
      <c r="I90" s="17" t="n"/>
      <c r="J90" s="14" t="n"/>
      <c r="K90" s="14" t="n"/>
      <c r="L90" s="18" t="n"/>
      <c r="M90" s="19" t="n"/>
      <c r="N90" s="18" t="n"/>
      <c r="O90" s="7">
        <f>IF($A90="","",IFERROR(VLOOKUP($E90,Assumptions!$A$6:$D$17,2,FALSE),""))</f>
        <v/>
      </c>
      <c r="P90" s="20">
        <f>IF($A90="","",IFERROR(VLOOKUP($E90,Assumptions!$A$6:$D$17,3,FALSE),""))</f>
        <v/>
      </c>
      <c r="Q90" s="7">
        <f>IF($A90="","",IF(OR($F90="",$F90="None"),0,IFERROR(VLOOKUP($F90,Assumptions!$F$6:$G$17,2,FALSE),"")))</f>
        <v/>
      </c>
      <c r="R90" s="7">
        <f>IF($A90="","",IF(OR($G90="",$G90="None"),0,IFERROR(VLOOKUP($G90,Assumptions!$F$6:$G$17,2,FALSE),"")))</f>
        <v/>
      </c>
      <c r="S90" s="7">
        <f>IF($A90="","",IF(OR($H90="",NOT(ISNUMBER($O90))),"",IFERROR($H90*$O90,"")))</f>
        <v/>
      </c>
      <c r="T90" s="7">
        <f>IF($A90="","",IF(OR($H90="",NOT(ISNUMBER($Q90)),NOT(ISNUMBER($R90))),"",IFERROR($H90*($Q90+$R90),"")))</f>
        <v/>
      </c>
      <c r="U90" s="7">
        <f>IF($A90="","",IF(OR($I90="",$H90="",NOT(ISNUMBER($P90))),"",IFERROR(MAX(0,$I90-($P90*$H90))*Assumptions!$J$6,"")))</f>
        <v/>
      </c>
      <c r="V90" s="7">
        <f>IF($A90="","",IF($L90="Yes",IF($M90="",0,$M90),0))</f>
        <v/>
      </c>
      <c r="W90" s="7">
        <f>IF($A90="","",IF(COUNT($S90:$V90)&lt;4,"",SUM($S90:$V90)))</f>
        <v/>
      </c>
      <c r="X90" s="21">
        <f>IF($A90="","",IF($B90="","",IFERROR($B90+Assumptions!$J$7,"")))</f>
        <v/>
      </c>
      <c r="Y90" s="22">
        <f>IF($A90="","",IF($B90="","Enter quote date",IF($C90="","Enter client alias",IF($D90="","Enter pet or group",IF($E90="","Select service",IF($H90="","Enter quantity",IF($I90="","Enter hours",IF($N90="","Select status",IF($H90&gt;Assumptions!$J$11,"Check quantity",IF($I90&gt;Assumptions!$J$9,"Check estimated hours",IF($O90="","Check service setup",IF(AND($F90&lt;&gt;"",$F90&lt;&gt;"None",$Q90=""),"Check add-on 1 setup",IF(AND($G90&lt;&gt;"",$G90&lt;&gt;"None",$R90=""),"Check add-on 2 setup",IF(AND($M90&lt;&gt;"",NOT(ISNUMBER($M90))),"Check surcharge amount",IF(AND(ISNUMBER($M90),$M90&gt;0,$K90=""),"Enter surcharge reason",IF(AND(ISNUMBER($M90),$M90&gt;0,$L90&lt;&gt;"Yes"),"Check surcharge approval",IF(AND(ISNUMBER($M90),$M90&gt;Assumptions!$J$8),"Check surcharge amount",IF($W90="","Check required inputs",IF(AND($X90&lt;TODAY(),$N90&lt;&gt;"Accepted",$N90&lt;&gt;"Declined",$N90&lt;&gt;"Expired"),"Check expiration","Ready for review")))))))))))))))))))</f>
        <v/>
      </c>
    </row>
    <row r="91">
      <c r="A91" s="14" t="n"/>
      <c r="B91" s="15" t="n"/>
      <c r="C91" s="14" t="n"/>
      <c r="D91" s="14" t="n"/>
      <c r="E91" s="14" t="n"/>
      <c r="F91" s="14" t="n"/>
      <c r="G91" s="14" t="n"/>
      <c r="H91" s="16" t="n"/>
      <c r="I91" s="17" t="n"/>
      <c r="J91" s="14" t="n"/>
      <c r="K91" s="14" t="n"/>
      <c r="L91" s="18" t="n"/>
      <c r="M91" s="19" t="n"/>
      <c r="N91" s="18" t="n"/>
      <c r="O91" s="10">
        <f>IF($A91="","",IFERROR(VLOOKUP($E91,Assumptions!$A$6:$D$17,2,FALSE),""))</f>
        <v/>
      </c>
      <c r="P91" s="23">
        <f>IF($A91="","",IFERROR(VLOOKUP($E91,Assumptions!$A$6:$D$17,3,FALSE),""))</f>
        <v/>
      </c>
      <c r="Q91" s="10">
        <f>IF($A91="","",IF(OR($F91="",$F91="None"),0,IFERROR(VLOOKUP($F91,Assumptions!$F$6:$G$17,2,FALSE),"")))</f>
        <v/>
      </c>
      <c r="R91" s="10">
        <f>IF($A91="","",IF(OR($G91="",$G91="None"),0,IFERROR(VLOOKUP($G91,Assumptions!$F$6:$G$17,2,FALSE),"")))</f>
        <v/>
      </c>
      <c r="S91" s="10">
        <f>IF($A91="","",IF(OR($H91="",NOT(ISNUMBER($O91))),"",IFERROR($H91*$O91,"")))</f>
        <v/>
      </c>
      <c r="T91" s="10">
        <f>IF($A91="","",IF(OR($H91="",NOT(ISNUMBER($Q91)),NOT(ISNUMBER($R91))),"",IFERROR($H91*($Q91+$R91),"")))</f>
        <v/>
      </c>
      <c r="U91" s="10">
        <f>IF($A91="","",IF(OR($I91="",$H91="",NOT(ISNUMBER($P91))),"",IFERROR(MAX(0,$I91-($P91*$H91))*Assumptions!$J$6,"")))</f>
        <v/>
      </c>
      <c r="V91" s="10">
        <f>IF($A91="","",IF($L91="Yes",IF($M91="",0,$M91),0))</f>
        <v/>
      </c>
      <c r="W91" s="10">
        <f>IF($A91="","",IF(COUNT($S91:$V91)&lt;4,"",SUM($S91:$V91)))</f>
        <v/>
      </c>
      <c r="X91" s="24">
        <f>IF($A91="","",IF($B91="","",IFERROR($B91+Assumptions!$J$7,"")))</f>
        <v/>
      </c>
      <c r="Y91" s="25">
        <f>IF($A91="","",IF($B91="","Enter quote date",IF($C91="","Enter client alias",IF($D91="","Enter pet or group",IF($E91="","Select service",IF($H91="","Enter quantity",IF($I91="","Enter hours",IF($N91="","Select status",IF($H91&gt;Assumptions!$J$11,"Check quantity",IF($I91&gt;Assumptions!$J$9,"Check estimated hours",IF($O91="","Check service setup",IF(AND($F91&lt;&gt;"",$F91&lt;&gt;"None",$Q91=""),"Check add-on 1 setup",IF(AND($G91&lt;&gt;"",$G91&lt;&gt;"None",$R91=""),"Check add-on 2 setup",IF(AND($M91&lt;&gt;"",NOT(ISNUMBER($M91))),"Check surcharge amount",IF(AND(ISNUMBER($M91),$M91&gt;0,$K91=""),"Enter surcharge reason",IF(AND(ISNUMBER($M91),$M91&gt;0,$L91&lt;&gt;"Yes"),"Check surcharge approval",IF(AND(ISNUMBER($M91),$M91&gt;Assumptions!$J$8),"Check surcharge amount",IF($W91="","Check required inputs",IF(AND($X91&lt;TODAY(),$N91&lt;&gt;"Accepted",$N91&lt;&gt;"Declined",$N91&lt;&gt;"Expired"),"Check expiration","Ready for review")))))))))))))))))))</f>
        <v/>
      </c>
    </row>
    <row r="92">
      <c r="A92" s="14" t="n"/>
      <c r="B92" s="15" t="n"/>
      <c r="C92" s="14" t="n"/>
      <c r="D92" s="14" t="n"/>
      <c r="E92" s="14" t="n"/>
      <c r="F92" s="14" t="n"/>
      <c r="G92" s="14" t="n"/>
      <c r="H92" s="16" t="n"/>
      <c r="I92" s="17" t="n"/>
      <c r="J92" s="14" t="n"/>
      <c r="K92" s="14" t="n"/>
      <c r="L92" s="18" t="n"/>
      <c r="M92" s="19" t="n"/>
      <c r="N92" s="18" t="n"/>
      <c r="O92" s="7">
        <f>IF($A92="","",IFERROR(VLOOKUP($E92,Assumptions!$A$6:$D$17,2,FALSE),""))</f>
        <v/>
      </c>
      <c r="P92" s="20">
        <f>IF($A92="","",IFERROR(VLOOKUP($E92,Assumptions!$A$6:$D$17,3,FALSE),""))</f>
        <v/>
      </c>
      <c r="Q92" s="7">
        <f>IF($A92="","",IF(OR($F92="",$F92="None"),0,IFERROR(VLOOKUP($F92,Assumptions!$F$6:$G$17,2,FALSE),"")))</f>
        <v/>
      </c>
      <c r="R92" s="7">
        <f>IF($A92="","",IF(OR($G92="",$G92="None"),0,IFERROR(VLOOKUP($G92,Assumptions!$F$6:$G$17,2,FALSE),"")))</f>
        <v/>
      </c>
      <c r="S92" s="7">
        <f>IF($A92="","",IF(OR($H92="",NOT(ISNUMBER($O92))),"",IFERROR($H92*$O92,"")))</f>
        <v/>
      </c>
      <c r="T92" s="7">
        <f>IF($A92="","",IF(OR($H92="",NOT(ISNUMBER($Q92)),NOT(ISNUMBER($R92))),"",IFERROR($H92*($Q92+$R92),"")))</f>
        <v/>
      </c>
      <c r="U92" s="7">
        <f>IF($A92="","",IF(OR($I92="",$H92="",NOT(ISNUMBER($P92))),"",IFERROR(MAX(0,$I92-($P92*$H92))*Assumptions!$J$6,"")))</f>
        <v/>
      </c>
      <c r="V92" s="7">
        <f>IF($A92="","",IF($L92="Yes",IF($M92="",0,$M92),0))</f>
        <v/>
      </c>
      <c r="W92" s="7">
        <f>IF($A92="","",IF(COUNT($S92:$V92)&lt;4,"",SUM($S92:$V92)))</f>
        <v/>
      </c>
      <c r="X92" s="21">
        <f>IF($A92="","",IF($B92="","",IFERROR($B92+Assumptions!$J$7,"")))</f>
        <v/>
      </c>
      <c r="Y92" s="22">
        <f>IF($A92="","",IF($B92="","Enter quote date",IF($C92="","Enter client alias",IF($D92="","Enter pet or group",IF($E92="","Select service",IF($H92="","Enter quantity",IF($I92="","Enter hours",IF($N92="","Select status",IF($H92&gt;Assumptions!$J$11,"Check quantity",IF($I92&gt;Assumptions!$J$9,"Check estimated hours",IF($O92="","Check service setup",IF(AND($F92&lt;&gt;"",$F92&lt;&gt;"None",$Q92=""),"Check add-on 1 setup",IF(AND($G92&lt;&gt;"",$G92&lt;&gt;"None",$R92=""),"Check add-on 2 setup",IF(AND($M92&lt;&gt;"",NOT(ISNUMBER($M92))),"Check surcharge amount",IF(AND(ISNUMBER($M92),$M92&gt;0,$K92=""),"Enter surcharge reason",IF(AND(ISNUMBER($M92),$M92&gt;0,$L92&lt;&gt;"Yes"),"Check surcharge approval",IF(AND(ISNUMBER($M92),$M92&gt;Assumptions!$J$8),"Check surcharge amount",IF($W92="","Check required inputs",IF(AND($X92&lt;TODAY(),$N92&lt;&gt;"Accepted",$N92&lt;&gt;"Declined",$N92&lt;&gt;"Expired"),"Check expiration","Ready for review")))))))))))))))))))</f>
        <v/>
      </c>
    </row>
    <row r="93">
      <c r="A93" s="14" t="n"/>
      <c r="B93" s="15" t="n"/>
      <c r="C93" s="14" t="n"/>
      <c r="D93" s="14" t="n"/>
      <c r="E93" s="14" t="n"/>
      <c r="F93" s="14" t="n"/>
      <c r="G93" s="14" t="n"/>
      <c r="H93" s="16" t="n"/>
      <c r="I93" s="17" t="n"/>
      <c r="J93" s="14" t="n"/>
      <c r="K93" s="14" t="n"/>
      <c r="L93" s="18" t="n"/>
      <c r="M93" s="19" t="n"/>
      <c r="N93" s="18" t="n"/>
      <c r="O93" s="10">
        <f>IF($A93="","",IFERROR(VLOOKUP($E93,Assumptions!$A$6:$D$17,2,FALSE),""))</f>
        <v/>
      </c>
      <c r="P93" s="23">
        <f>IF($A93="","",IFERROR(VLOOKUP($E93,Assumptions!$A$6:$D$17,3,FALSE),""))</f>
        <v/>
      </c>
      <c r="Q93" s="10">
        <f>IF($A93="","",IF(OR($F93="",$F93="None"),0,IFERROR(VLOOKUP($F93,Assumptions!$F$6:$G$17,2,FALSE),"")))</f>
        <v/>
      </c>
      <c r="R93" s="10">
        <f>IF($A93="","",IF(OR($G93="",$G93="None"),0,IFERROR(VLOOKUP($G93,Assumptions!$F$6:$G$17,2,FALSE),"")))</f>
        <v/>
      </c>
      <c r="S93" s="10">
        <f>IF($A93="","",IF(OR($H93="",NOT(ISNUMBER($O93))),"",IFERROR($H93*$O93,"")))</f>
        <v/>
      </c>
      <c r="T93" s="10">
        <f>IF($A93="","",IF(OR($H93="",NOT(ISNUMBER($Q93)),NOT(ISNUMBER($R93))),"",IFERROR($H93*($Q93+$R93),"")))</f>
        <v/>
      </c>
      <c r="U93" s="10">
        <f>IF($A93="","",IF(OR($I93="",$H93="",NOT(ISNUMBER($P93))),"",IFERROR(MAX(0,$I93-($P93*$H93))*Assumptions!$J$6,"")))</f>
        <v/>
      </c>
      <c r="V93" s="10">
        <f>IF($A93="","",IF($L93="Yes",IF($M93="",0,$M93),0))</f>
        <v/>
      </c>
      <c r="W93" s="10">
        <f>IF($A93="","",IF(COUNT($S93:$V93)&lt;4,"",SUM($S93:$V93)))</f>
        <v/>
      </c>
      <c r="X93" s="24">
        <f>IF($A93="","",IF($B93="","",IFERROR($B93+Assumptions!$J$7,"")))</f>
        <v/>
      </c>
      <c r="Y93" s="25">
        <f>IF($A93="","",IF($B93="","Enter quote date",IF($C93="","Enter client alias",IF($D93="","Enter pet or group",IF($E93="","Select service",IF($H93="","Enter quantity",IF($I93="","Enter hours",IF($N93="","Select status",IF($H93&gt;Assumptions!$J$11,"Check quantity",IF($I93&gt;Assumptions!$J$9,"Check estimated hours",IF($O93="","Check service setup",IF(AND($F93&lt;&gt;"",$F93&lt;&gt;"None",$Q93=""),"Check add-on 1 setup",IF(AND($G93&lt;&gt;"",$G93&lt;&gt;"None",$R93=""),"Check add-on 2 setup",IF(AND($M93&lt;&gt;"",NOT(ISNUMBER($M93))),"Check surcharge amount",IF(AND(ISNUMBER($M93),$M93&gt;0,$K93=""),"Enter surcharge reason",IF(AND(ISNUMBER($M93),$M93&gt;0,$L93&lt;&gt;"Yes"),"Check surcharge approval",IF(AND(ISNUMBER($M93),$M93&gt;Assumptions!$J$8),"Check surcharge amount",IF($W93="","Check required inputs",IF(AND($X93&lt;TODAY(),$N93&lt;&gt;"Accepted",$N93&lt;&gt;"Declined",$N93&lt;&gt;"Expired"),"Check expiration","Ready for review")))))))))))))))))))</f>
        <v/>
      </c>
    </row>
    <row r="94">
      <c r="A94" s="14" t="n"/>
      <c r="B94" s="15" t="n"/>
      <c r="C94" s="14" t="n"/>
      <c r="D94" s="14" t="n"/>
      <c r="E94" s="14" t="n"/>
      <c r="F94" s="14" t="n"/>
      <c r="G94" s="14" t="n"/>
      <c r="H94" s="16" t="n"/>
      <c r="I94" s="17" t="n"/>
      <c r="J94" s="14" t="n"/>
      <c r="K94" s="14" t="n"/>
      <c r="L94" s="18" t="n"/>
      <c r="M94" s="19" t="n"/>
      <c r="N94" s="18" t="n"/>
      <c r="O94" s="7">
        <f>IF($A94="","",IFERROR(VLOOKUP($E94,Assumptions!$A$6:$D$17,2,FALSE),""))</f>
        <v/>
      </c>
      <c r="P94" s="20">
        <f>IF($A94="","",IFERROR(VLOOKUP($E94,Assumptions!$A$6:$D$17,3,FALSE),""))</f>
        <v/>
      </c>
      <c r="Q94" s="7">
        <f>IF($A94="","",IF(OR($F94="",$F94="None"),0,IFERROR(VLOOKUP($F94,Assumptions!$F$6:$G$17,2,FALSE),"")))</f>
        <v/>
      </c>
      <c r="R94" s="7">
        <f>IF($A94="","",IF(OR($G94="",$G94="None"),0,IFERROR(VLOOKUP($G94,Assumptions!$F$6:$G$17,2,FALSE),"")))</f>
        <v/>
      </c>
      <c r="S94" s="7">
        <f>IF($A94="","",IF(OR($H94="",NOT(ISNUMBER($O94))),"",IFERROR($H94*$O94,"")))</f>
        <v/>
      </c>
      <c r="T94" s="7">
        <f>IF($A94="","",IF(OR($H94="",NOT(ISNUMBER($Q94)),NOT(ISNUMBER($R94))),"",IFERROR($H94*($Q94+$R94),"")))</f>
        <v/>
      </c>
      <c r="U94" s="7">
        <f>IF($A94="","",IF(OR($I94="",$H94="",NOT(ISNUMBER($P94))),"",IFERROR(MAX(0,$I94-($P94*$H94))*Assumptions!$J$6,"")))</f>
        <v/>
      </c>
      <c r="V94" s="7">
        <f>IF($A94="","",IF($L94="Yes",IF($M94="",0,$M94),0))</f>
        <v/>
      </c>
      <c r="W94" s="7">
        <f>IF($A94="","",IF(COUNT($S94:$V94)&lt;4,"",SUM($S94:$V94)))</f>
        <v/>
      </c>
      <c r="X94" s="21">
        <f>IF($A94="","",IF($B94="","",IFERROR($B94+Assumptions!$J$7,"")))</f>
        <v/>
      </c>
      <c r="Y94" s="22">
        <f>IF($A94="","",IF($B94="","Enter quote date",IF($C94="","Enter client alias",IF($D94="","Enter pet or group",IF($E94="","Select service",IF($H94="","Enter quantity",IF($I94="","Enter hours",IF($N94="","Select status",IF($H94&gt;Assumptions!$J$11,"Check quantity",IF($I94&gt;Assumptions!$J$9,"Check estimated hours",IF($O94="","Check service setup",IF(AND($F94&lt;&gt;"",$F94&lt;&gt;"None",$Q94=""),"Check add-on 1 setup",IF(AND($G94&lt;&gt;"",$G94&lt;&gt;"None",$R94=""),"Check add-on 2 setup",IF(AND($M94&lt;&gt;"",NOT(ISNUMBER($M94))),"Check surcharge amount",IF(AND(ISNUMBER($M94),$M94&gt;0,$K94=""),"Enter surcharge reason",IF(AND(ISNUMBER($M94),$M94&gt;0,$L94&lt;&gt;"Yes"),"Check surcharge approval",IF(AND(ISNUMBER($M94),$M94&gt;Assumptions!$J$8),"Check surcharge amount",IF($W94="","Check required inputs",IF(AND($X94&lt;TODAY(),$N94&lt;&gt;"Accepted",$N94&lt;&gt;"Declined",$N94&lt;&gt;"Expired"),"Check expiration","Ready for review")))))))))))))))))))</f>
        <v/>
      </c>
    </row>
    <row r="95">
      <c r="A95" s="14" t="n"/>
      <c r="B95" s="15" t="n"/>
      <c r="C95" s="14" t="n"/>
      <c r="D95" s="14" t="n"/>
      <c r="E95" s="14" t="n"/>
      <c r="F95" s="14" t="n"/>
      <c r="G95" s="14" t="n"/>
      <c r="H95" s="16" t="n"/>
      <c r="I95" s="17" t="n"/>
      <c r="J95" s="14" t="n"/>
      <c r="K95" s="14" t="n"/>
      <c r="L95" s="18" t="n"/>
      <c r="M95" s="19" t="n"/>
      <c r="N95" s="18" t="n"/>
      <c r="O95" s="10">
        <f>IF($A95="","",IFERROR(VLOOKUP($E95,Assumptions!$A$6:$D$17,2,FALSE),""))</f>
        <v/>
      </c>
      <c r="P95" s="23">
        <f>IF($A95="","",IFERROR(VLOOKUP($E95,Assumptions!$A$6:$D$17,3,FALSE),""))</f>
        <v/>
      </c>
      <c r="Q95" s="10">
        <f>IF($A95="","",IF(OR($F95="",$F95="None"),0,IFERROR(VLOOKUP($F95,Assumptions!$F$6:$G$17,2,FALSE),"")))</f>
        <v/>
      </c>
      <c r="R95" s="10">
        <f>IF($A95="","",IF(OR($G95="",$G95="None"),0,IFERROR(VLOOKUP($G95,Assumptions!$F$6:$G$17,2,FALSE),"")))</f>
        <v/>
      </c>
      <c r="S95" s="10">
        <f>IF($A95="","",IF(OR($H95="",NOT(ISNUMBER($O95))),"",IFERROR($H95*$O95,"")))</f>
        <v/>
      </c>
      <c r="T95" s="10">
        <f>IF($A95="","",IF(OR($H95="",NOT(ISNUMBER($Q95)),NOT(ISNUMBER($R95))),"",IFERROR($H95*($Q95+$R95),"")))</f>
        <v/>
      </c>
      <c r="U95" s="10">
        <f>IF($A95="","",IF(OR($I95="",$H95="",NOT(ISNUMBER($P95))),"",IFERROR(MAX(0,$I95-($P95*$H95))*Assumptions!$J$6,"")))</f>
        <v/>
      </c>
      <c r="V95" s="10">
        <f>IF($A95="","",IF($L95="Yes",IF($M95="",0,$M95),0))</f>
        <v/>
      </c>
      <c r="W95" s="10">
        <f>IF($A95="","",IF(COUNT($S95:$V95)&lt;4,"",SUM($S95:$V95)))</f>
        <v/>
      </c>
      <c r="X95" s="24">
        <f>IF($A95="","",IF($B95="","",IFERROR($B95+Assumptions!$J$7,"")))</f>
        <v/>
      </c>
      <c r="Y95" s="25">
        <f>IF($A95="","",IF($B95="","Enter quote date",IF($C95="","Enter client alias",IF($D95="","Enter pet or group",IF($E95="","Select service",IF($H95="","Enter quantity",IF($I95="","Enter hours",IF($N95="","Select status",IF($H95&gt;Assumptions!$J$11,"Check quantity",IF($I95&gt;Assumptions!$J$9,"Check estimated hours",IF($O95="","Check service setup",IF(AND($F95&lt;&gt;"",$F95&lt;&gt;"None",$Q95=""),"Check add-on 1 setup",IF(AND($G95&lt;&gt;"",$G95&lt;&gt;"None",$R95=""),"Check add-on 2 setup",IF(AND($M95&lt;&gt;"",NOT(ISNUMBER($M95))),"Check surcharge amount",IF(AND(ISNUMBER($M95),$M95&gt;0,$K95=""),"Enter surcharge reason",IF(AND(ISNUMBER($M95),$M95&gt;0,$L95&lt;&gt;"Yes"),"Check surcharge approval",IF(AND(ISNUMBER($M95),$M95&gt;Assumptions!$J$8),"Check surcharge amount",IF($W95="","Check required inputs",IF(AND($X95&lt;TODAY(),$N95&lt;&gt;"Accepted",$N95&lt;&gt;"Declined",$N95&lt;&gt;"Expired"),"Check expiration","Ready for review")))))))))))))))))))</f>
        <v/>
      </c>
    </row>
    <row r="96">
      <c r="A96" s="14" t="n"/>
      <c r="B96" s="15" t="n"/>
      <c r="C96" s="14" t="n"/>
      <c r="D96" s="14" t="n"/>
      <c r="E96" s="14" t="n"/>
      <c r="F96" s="14" t="n"/>
      <c r="G96" s="14" t="n"/>
      <c r="H96" s="16" t="n"/>
      <c r="I96" s="17" t="n"/>
      <c r="J96" s="14" t="n"/>
      <c r="K96" s="14" t="n"/>
      <c r="L96" s="18" t="n"/>
      <c r="M96" s="19" t="n"/>
      <c r="N96" s="18" t="n"/>
      <c r="O96" s="7">
        <f>IF($A96="","",IFERROR(VLOOKUP($E96,Assumptions!$A$6:$D$17,2,FALSE),""))</f>
        <v/>
      </c>
      <c r="P96" s="20">
        <f>IF($A96="","",IFERROR(VLOOKUP($E96,Assumptions!$A$6:$D$17,3,FALSE),""))</f>
        <v/>
      </c>
      <c r="Q96" s="7">
        <f>IF($A96="","",IF(OR($F96="",$F96="None"),0,IFERROR(VLOOKUP($F96,Assumptions!$F$6:$G$17,2,FALSE),"")))</f>
        <v/>
      </c>
      <c r="R96" s="7">
        <f>IF($A96="","",IF(OR($G96="",$G96="None"),0,IFERROR(VLOOKUP($G96,Assumptions!$F$6:$G$17,2,FALSE),"")))</f>
        <v/>
      </c>
      <c r="S96" s="7">
        <f>IF($A96="","",IF(OR($H96="",NOT(ISNUMBER($O96))),"",IFERROR($H96*$O96,"")))</f>
        <v/>
      </c>
      <c r="T96" s="7">
        <f>IF($A96="","",IF(OR($H96="",NOT(ISNUMBER($Q96)),NOT(ISNUMBER($R96))),"",IFERROR($H96*($Q96+$R96),"")))</f>
        <v/>
      </c>
      <c r="U96" s="7">
        <f>IF($A96="","",IF(OR($I96="",$H96="",NOT(ISNUMBER($P96))),"",IFERROR(MAX(0,$I96-($P96*$H96))*Assumptions!$J$6,"")))</f>
        <v/>
      </c>
      <c r="V96" s="7">
        <f>IF($A96="","",IF($L96="Yes",IF($M96="",0,$M96),0))</f>
        <v/>
      </c>
      <c r="W96" s="7">
        <f>IF($A96="","",IF(COUNT($S96:$V96)&lt;4,"",SUM($S96:$V96)))</f>
        <v/>
      </c>
      <c r="X96" s="21">
        <f>IF($A96="","",IF($B96="","",IFERROR($B96+Assumptions!$J$7,"")))</f>
        <v/>
      </c>
      <c r="Y96" s="22">
        <f>IF($A96="","",IF($B96="","Enter quote date",IF($C96="","Enter client alias",IF($D96="","Enter pet or group",IF($E96="","Select service",IF($H96="","Enter quantity",IF($I96="","Enter hours",IF($N96="","Select status",IF($H96&gt;Assumptions!$J$11,"Check quantity",IF($I96&gt;Assumptions!$J$9,"Check estimated hours",IF($O96="","Check service setup",IF(AND($F96&lt;&gt;"",$F96&lt;&gt;"None",$Q96=""),"Check add-on 1 setup",IF(AND($G96&lt;&gt;"",$G96&lt;&gt;"None",$R96=""),"Check add-on 2 setup",IF(AND($M96&lt;&gt;"",NOT(ISNUMBER($M96))),"Check surcharge amount",IF(AND(ISNUMBER($M96),$M96&gt;0,$K96=""),"Enter surcharge reason",IF(AND(ISNUMBER($M96),$M96&gt;0,$L96&lt;&gt;"Yes"),"Check surcharge approval",IF(AND(ISNUMBER($M96),$M96&gt;Assumptions!$J$8),"Check surcharge amount",IF($W96="","Check required inputs",IF(AND($X96&lt;TODAY(),$N96&lt;&gt;"Accepted",$N96&lt;&gt;"Declined",$N96&lt;&gt;"Expired"),"Check expiration","Ready for review")))))))))))))))))))</f>
        <v/>
      </c>
    </row>
    <row r="97">
      <c r="A97" s="14" t="n"/>
      <c r="B97" s="15" t="n"/>
      <c r="C97" s="14" t="n"/>
      <c r="D97" s="14" t="n"/>
      <c r="E97" s="14" t="n"/>
      <c r="F97" s="14" t="n"/>
      <c r="G97" s="14" t="n"/>
      <c r="H97" s="16" t="n"/>
      <c r="I97" s="17" t="n"/>
      <c r="J97" s="14" t="n"/>
      <c r="K97" s="14" t="n"/>
      <c r="L97" s="18" t="n"/>
      <c r="M97" s="19" t="n"/>
      <c r="N97" s="18" t="n"/>
      <c r="O97" s="10">
        <f>IF($A97="","",IFERROR(VLOOKUP($E97,Assumptions!$A$6:$D$17,2,FALSE),""))</f>
        <v/>
      </c>
      <c r="P97" s="23">
        <f>IF($A97="","",IFERROR(VLOOKUP($E97,Assumptions!$A$6:$D$17,3,FALSE),""))</f>
        <v/>
      </c>
      <c r="Q97" s="10">
        <f>IF($A97="","",IF(OR($F97="",$F97="None"),0,IFERROR(VLOOKUP($F97,Assumptions!$F$6:$G$17,2,FALSE),"")))</f>
        <v/>
      </c>
      <c r="R97" s="10">
        <f>IF($A97="","",IF(OR($G97="",$G97="None"),0,IFERROR(VLOOKUP($G97,Assumptions!$F$6:$G$17,2,FALSE),"")))</f>
        <v/>
      </c>
      <c r="S97" s="10">
        <f>IF($A97="","",IF(OR($H97="",NOT(ISNUMBER($O97))),"",IFERROR($H97*$O97,"")))</f>
        <v/>
      </c>
      <c r="T97" s="10">
        <f>IF($A97="","",IF(OR($H97="",NOT(ISNUMBER($Q97)),NOT(ISNUMBER($R97))),"",IFERROR($H97*($Q97+$R97),"")))</f>
        <v/>
      </c>
      <c r="U97" s="10">
        <f>IF($A97="","",IF(OR($I97="",$H97="",NOT(ISNUMBER($P97))),"",IFERROR(MAX(0,$I97-($P97*$H97))*Assumptions!$J$6,"")))</f>
        <v/>
      </c>
      <c r="V97" s="10">
        <f>IF($A97="","",IF($L97="Yes",IF($M97="",0,$M97),0))</f>
        <v/>
      </c>
      <c r="W97" s="10">
        <f>IF($A97="","",IF(COUNT($S97:$V97)&lt;4,"",SUM($S97:$V97)))</f>
        <v/>
      </c>
      <c r="X97" s="24">
        <f>IF($A97="","",IF($B97="","",IFERROR($B97+Assumptions!$J$7,"")))</f>
        <v/>
      </c>
      <c r="Y97" s="25">
        <f>IF($A97="","",IF($B97="","Enter quote date",IF($C97="","Enter client alias",IF($D97="","Enter pet or group",IF($E97="","Select service",IF($H97="","Enter quantity",IF($I97="","Enter hours",IF($N97="","Select status",IF($H97&gt;Assumptions!$J$11,"Check quantity",IF($I97&gt;Assumptions!$J$9,"Check estimated hours",IF($O97="","Check service setup",IF(AND($F97&lt;&gt;"",$F97&lt;&gt;"None",$Q97=""),"Check add-on 1 setup",IF(AND($G97&lt;&gt;"",$G97&lt;&gt;"None",$R97=""),"Check add-on 2 setup",IF(AND($M97&lt;&gt;"",NOT(ISNUMBER($M97))),"Check surcharge amount",IF(AND(ISNUMBER($M97),$M97&gt;0,$K97=""),"Enter surcharge reason",IF(AND(ISNUMBER($M97),$M97&gt;0,$L97&lt;&gt;"Yes"),"Check surcharge approval",IF(AND(ISNUMBER($M97),$M97&gt;Assumptions!$J$8),"Check surcharge amount",IF($W97="","Check required inputs",IF(AND($X97&lt;TODAY(),$N97&lt;&gt;"Accepted",$N97&lt;&gt;"Declined",$N97&lt;&gt;"Expired"),"Check expiration","Ready for review")))))))))))))))))))</f>
        <v/>
      </c>
    </row>
    <row r="98">
      <c r="A98" s="14" t="n"/>
      <c r="B98" s="15" t="n"/>
      <c r="C98" s="14" t="n"/>
      <c r="D98" s="14" t="n"/>
      <c r="E98" s="14" t="n"/>
      <c r="F98" s="14" t="n"/>
      <c r="G98" s="14" t="n"/>
      <c r="H98" s="16" t="n"/>
      <c r="I98" s="17" t="n"/>
      <c r="J98" s="14" t="n"/>
      <c r="K98" s="14" t="n"/>
      <c r="L98" s="18" t="n"/>
      <c r="M98" s="19" t="n"/>
      <c r="N98" s="18" t="n"/>
      <c r="O98" s="7">
        <f>IF($A98="","",IFERROR(VLOOKUP($E98,Assumptions!$A$6:$D$17,2,FALSE),""))</f>
        <v/>
      </c>
      <c r="P98" s="20">
        <f>IF($A98="","",IFERROR(VLOOKUP($E98,Assumptions!$A$6:$D$17,3,FALSE),""))</f>
        <v/>
      </c>
      <c r="Q98" s="7">
        <f>IF($A98="","",IF(OR($F98="",$F98="None"),0,IFERROR(VLOOKUP($F98,Assumptions!$F$6:$G$17,2,FALSE),"")))</f>
        <v/>
      </c>
      <c r="R98" s="7">
        <f>IF($A98="","",IF(OR($G98="",$G98="None"),0,IFERROR(VLOOKUP($G98,Assumptions!$F$6:$G$17,2,FALSE),"")))</f>
        <v/>
      </c>
      <c r="S98" s="7">
        <f>IF($A98="","",IF(OR($H98="",NOT(ISNUMBER($O98))),"",IFERROR($H98*$O98,"")))</f>
        <v/>
      </c>
      <c r="T98" s="7">
        <f>IF($A98="","",IF(OR($H98="",NOT(ISNUMBER($Q98)),NOT(ISNUMBER($R98))),"",IFERROR($H98*($Q98+$R98),"")))</f>
        <v/>
      </c>
      <c r="U98" s="7">
        <f>IF($A98="","",IF(OR($I98="",$H98="",NOT(ISNUMBER($P98))),"",IFERROR(MAX(0,$I98-($P98*$H98))*Assumptions!$J$6,"")))</f>
        <v/>
      </c>
      <c r="V98" s="7">
        <f>IF($A98="","",IF($L98="Yes",IF($M98="",0,$M98),0))</f>
        <v/>
      </c>
      <c r="W98" s="7">
        <f>IF($A98="","",IF(COUNT($S98:$V98)&lt;4,"",SUM($S98:$V98)))</f>
        <v/>
      </c>
      <c r="X98" s="21">
        <f>IF($A98="","",IF($B98="","",IFERROR($B98+Assumptions!$J$7,"")))</f>
        <v/>
      </c>
      <c r="Y98" s="22">
        <f>IF($A98="","",IF($B98="","Enter quote date",IF($C98="","Enter client alias",IF($D98="","Enter pet or group",IF($E98="","Select service",IF($H98="","Enter quantity",IF($I98="","Enter hours",IF($N98="","Select status",IF($H98&gt;Assumptions!$J$11,"Check quantity",IF($I98&gt;Assumptions!$J$9,"Check estimated hours",IF($O98="","Check service setup",IF(AND($F98&lt;&gt;"",$F98&lt;&gt;"None",$Q98=""),"Check add-on 1 setup",IF(AND($G98&lt;&gt;"",$G98&lt;&gt;"None",$R98=""),"Check add-on 2 setup",IF(AND($M98&lt;&gt;"",NOT(ISNUMBER($M98))),"Check surcharge amount",IF(AND(ISNUMBER($M98),$M98&gt;0,$K98=""),"Enter surcharge reason",IF(AND(ISNUMBER($M98),$M98&gt;0,$L98&lt;&gt;"Yes"),"Check surcharge approval",IF(AND(ISNUMBER($M98),$M98&gt;Assumptions!$J$8),"Check surcharge amount",IF($W98="","Check required inputs",IF(AND($X98&lt;TODAY(),$N98&lt;&gt;"Accepted",$N98&lt;&gt;"Declined",$N98&lt;&gt;"Expired"),"Check expiration","Ready for review")))))))))))))))))))</f>
        <v/>
      </c>
    </row>
    <row r="99">
      <c r="A99" s="14" t="n"/>
      <c r="B99" s="15" t="n"/>
      <c r="C99" s="14" t="n"/>
      <c r="D99" s="14" t="n"/>
      <c r="E99" s="14" t="n"/>
      <c r="F99" s="14" t="n"/>
      <c r="G99" s="14" t="n"/>
      <c r="H99" s="16" t="n"/>
      <c r="I99" s="17" t="n"/>
      <c r="J99" s="14" t="n"/>
      <c r="K99" s="14" t="n"/>
      <c r="L99" s="18" t="n"/>
      <c r="M99" s="19" t="n"/>
      <c r="N99" s="18" t="n"/>
      <c r="O99" s="10">
        <f>IF($A99="","",IFERROR(VLOOKUP($E99,Assumptions!$A$6:$D$17,2,FALSE),""))</f>
        <v/>
      </c>
      <c r="P99" s="23">
        <f>IF($A99="","",IFERROR(VLOOKUP($E99,Assumptions!$A$6:$D$17,3,FALSE),""))</f>
        <v/>
      </c>
      <c r="Q99" s="10">
        <f>IF($A99="","",IF(OR($F99="",$F99="None"),0,IFERROR(VLOOKUP($F99,Assumptions!$F$6:$G$17,2,FALSE),"")))</f>
        <v/>
      </c>
      <c r="R99" s="10">
        <f>IF($A99="","",IF(OR($G99="",$G99="None"),0,IFERROR(VLOOKUP($G99,Assumptions!$F$6:$G$17,2,FALSE),"")))</f>
        <v/>
      </c>
      <c r="S99" s="10">
        <f>IF($A99="","",IF(OR($H99="",NOT(ISNUMBER($O99))),"",IFERROR($H99*$O99,"")))</f>
        <v/>
      </c>
      <c r="T99" s="10">
        <f>IF($A99="","",IF(OR($H99="",NOT(ISNUMBER($Q99)),NOT(ISNUMBER($R99))),"",IFERROR($H99*($Q99+$R99),"")))</f>
        <v/>
      </c>
      <c r="U99" s="10">
        <f>IF($A99="","",IF(OR($I99="",$H99="",NOT(ISNUMBER($P99))),"",IFERROR(MAX(0,$I99-($P99*$H99))*Assumptions!$J$6,"")))</f>
        <v/>
      </c>
      <c r="V99" s="10">
        <f>IF($A99="","",IF($L99="Yes",IF($M99="",0,$M99),0))</f>
        <v/>
      </c>
      <c r="W99" s="10">
        <f>IF($A99="","",IF(COUNT($S99:$V99)&lt;4,"",SUM($S99:$V99)))</f>
        <v/>
      </c>
      <c r="X99" s="24">
        <f>IF($A99="","",IF($B99="","",IFERROR($B99+Assumptions!$J$7,"")))</f>
        <v/>
      </c>
      <c r="Y99" s="25">
        <f>IF($A99="","",IF($B99="","Enter quote date",IF($C99="","Enter client alias",IF($D99="","Enter pet or group",IF($E99="","Select service",IF($H99="","Enter quantity",IF($I99="","Enter hours",IF($N99="","Select status",IF($H99&gt;Assumptions!$J$11,"Check quantity",IF($I99&gt;Assumptions!$J$9,"Check estimated hours",IF($O99="","Check service setup",IF(AND($F99&lt;&gt;"",$F99&lt;&gt;"None",$Q99=""),"Check add-on 1 setup",IF(AND($G99&lt;&gt;"",$G99&lt;&gt;"None",$R99=""),"Check add-on 2 setup",IF(AND($M99&lt;&gt;"",NOT(ISNUMBER($M99))),"Check surcharge amount",IF(AND(ISNUMBER($M99),$M99&gt;0,$K99=""),"Enter surcharge reason",IF(AND(ISNUMBER($M99),$M99&gt;0,$L99&lt;&gt;"Yes"),"Check surcharge approval",IF(AND(ISNUMBER($M99),$M99&gt;Assumptions!$J$8),"Check surcharge amount",IF($W99="","Check required inputs",IF(AND($X99&lt;TODAY(),$N99&lt;&gt;"Accepted",$N99&lt;&gt;"Declined",$N99&lt;&gt;"Expired"),"Check expiration","Ready for review")))))))))))))))))))</f>
        <v/>
      </c>
    </row>
    <row r="100">
      <c r="A100" s="14" t="n"/>
      <c r="B100" s="15" t="n"/>
      <c r="C100" s="14" t="n"/>
      <c r="D100" s="14" t="n"/>
      <c r="E100" s="14" t="n"/>
      <c r="F100" s="14" t="n"/>
      <c r="G100" s="14" t="n"/>
      <c r="H100" s="16" t="n"/>
      <c r="I100" s="17" t="n"/>
      <c r="J100" s="14" t="n"/>
      <c r="K100" s="14" t="n"/>
      <c r="L100" s="18" t="n"/>
      <c r="M100" s="19" t="n"/>
      <c r="N100" s="18" t="n"/>
      <c r="O100" s="7">
        <f>IF($A100="","",IFERROR(VLOOKUP($E100,Assumptions!$A$6:$D$17,2,FALSE),""))</f>
        <v/>
      </c>
      <c r="P100" s="20">
        <f>IF($A100="","",IFERROR(VLOOKUP($E100,Assumptions!$A$6:$D$17,3,FALSE),""))</f>
        <v/>
      </c>
      <c r="Q100" s="7">
        <f>IF($A100="","",IF(OR($F100="",$F100="None"),0,IFERROR(VLOOKUP($F100,Assumptions!$F$6:$G$17,2,FALSE),"")))</f>
        <v/>
      </c>
      <c r="R100" s="7">
        <f>IF($A100="","",IF(OR($G100="",$G100="None"),0,IFERROR(VLOOKUP($G100,Assumptions!$F$6:$G$17,2,FALSE),"")))</f>
        <v/>
      </c>
      <c r="S100" s="7">
        <f>IF($A100="","",IF(OR($H100="",NOT(ISNUMBER($O100))),"",IFERROR($H100*$O100,"")))</f>
        <v/>
      </c>
      <c r="T100" s="7">
        <f>IF($A100="","",IF(OR($H100="",NOT(ISNUMBER($Q100)),NOT(ISNUMBER($R100))),"",IFERROR($H100*($Q100+$R100),"")))</f>
        <v/>
      </c>
      <c r="U100" s="7">
        <f>IF($A100="","",IF(OR($I100="",$H100="",NOT(ISNUMBER($P100))),"",IFERROR(MAX(0,$I100-($P100*$H100))*Assumptions!$J$6,"")))</f>
        <v/>
      </c>
      <c r="V100" s="7">
        <f>IF($A100="","",IF($L100="Yes",IF($M100="",0,$M100),0))</f>
        <v/>
      </c>
      <c r="W100" s="7">
        <f>IF($A100="","",IF(COUNT($S100:$V100)&lt;4,"",SUM($S100:$V100)))</f>
        <v/>
      </c>
      <c r="X100" s="21">
        <f>IF($A100="","",IF($B100="","",IFERROR($B100+Assumptions!$J$7,"")))</f>
        <v/>
      </c>
      <c r="Y100" s="22">
        <f>IF($A100="","",IF($B100="","Enter quote date",IF($C100="","Enter client alias",IF($D100="","Enter pet or group",IF($E100="","Select service",IF($H100="","Enter quantity",IF($I100="","Enter hours",IF($N100="","Select status",IF($H100&gt;Assumptions!$J$11,"Check quantity",IF($I100&gt;Assumptions!$J$9,"Check estimated hours",IF($O100="","Check service setup",IF(AND($F100&lt;&gt;"",$F100&lt;&gt;"None",$Q100=""),"Check add-on 1 setup",IF(AND($G100&lt;&gt;"",$G100&lt;&gt;"None",$R100=""),"Check add-on 2 setup",IF(AND($M100&lt;&gt;"",NOT(ISNUMBER($M100))),"Check surcharge amount",IF(AND(ISNUMBER($M100),$M100&gt;0,$K100=""),"Enter surcharge reason",IF(AND(ISNUMBER($M100),$M100&gt;0,$L100&lt;&gt;"Yes"),"Check surcharge approval",IF(AND(ISNUMBER($M100),$M100&gt;Assumptions!$J$8),"Check surcharge amount",IF($W100="","Check required inputs",IF(AND($X100&lt;TODAY(),$N100&lt;&gt;"Accepted",$N100&lt;&gt;"Declined",$N100&lt;&gt;"Expired"),"Check expiration","Ready for review")))))))))))))))))))</f>
        <v/>
      </c>
    </row>
    <row r="101">
      <c r="A101" s="14" t="n"/>
      <c r="B101" s="15" t="n"/>
      <c r="C101" s="14" t="n"/>
      <c r="D101" s="14" t="n"/>
      <c r="E101" s="14" t="n"/>
      <c r="F101" s="14" t="n"/>
      <c r="G101" s="14" t="n"/>
      <c r="H101" s="16" t="n"/>
      <c r="I101" s="17" t="n"/>
      <c r="J101" s="14" t="n"/>
      <c r="K101" s="14" t="n"/>
      <c r="L101" s="18" t="n"/>
      <c r="M101" s="19" t="n"/>
      <c r="N101" s="18" t="n"/>
      <c r="O101" s="10">
        <f>IF($A101="","",IFERROR(VLOOKUP($E101,Assumptions!$A$6:$D$17,2,FALSE),""))</f>
        <v/>
      </c>
      <c r="P101" s="23">
        <f>IF($A101="","",IFERROR(VLOOKUP($E101,Assumptions!$A$6:$D$17,3,FALSE),""))</f>
        <v/>
      </c>
      <c r="Q101" s="10">
        <f>IF($A101="","",IF(OR($F101="",$F101="None"),0,IFERROR(VLOOKUP($F101,Assumptions!$F$6:$G$17,2,FALSE),"")))</f>
        <v/>
      </c>
      <c r="R101" s="10">
        <f>IF($A101="","",IF(OR($G101="",$G101="None"),0,IFERROR(VLOOKUP($G101,Assumptions!$F$6:$G$17,2,FALSE),"")))</f>
        <v/>
      </c>
      <c r="S101" s="10">
        <f>IF($A101="","",IF(OR($H101="",NOT(ISNUMBER($O101))),"",IFERROR($H101*$O101,"")))</f>
        <v/>
      </c>
      <c r="T101" s="10">
        <f>IF($A101="","",IF(OR($H101="",NOT(ISNUMBER($Q101)),NOT(ISNUMBER($R101))),"",IFERROR($H101*($Q101+$R101),"")))</f>
        <v/>
      </c>
      <c r="U101" s="10">
        <f>IF($A101="","",IF(OR($I101="",$H101="",NOT(ISNUMBER($P101))),"",IFERROR(MAX(0,$I101-($P101*$H101))*Assumptions!$J$6,"")))</f>
        <v/>
      </c>
      <c r="V101" s="10">
        <f>IF($A101="","",IF($L101="Yes",IF($M101="",0,$M101),0))</f>
        <v/>
      </c>
      <c r="W101" s="10">
        <f>IF($A101="","",IF(COUNT($S101:$V101)&lt;4,"",SUM($S101:$V101)))</f>
        <v/>
      </c>
      <c r="X101" s="24">
        <f>IF($A101="","",IF($B101="","",IFERROR($B101+Assumptions!$J$7,"")))</f>
        <v/>
      </c>
      <c r="Y101" s="25">
        <f>IF($A101="","",IF($B101="","Enter quote date",IF($C101="","Enter client alias",IF($D101="","Enter pet or group",IF($E101="","Select service",IF($H101="","Enter quantity",IF($I101="","Enter hours",IF($N101="","Select status",IF($H101&gt;Assumptions!$J$11,"Check quantity",IF($I101&gt;Assumptions!$J$9,"Check estimated hours",IF($O101="","Check service setup",IF(AND($F101&lt;&gt;"",$F101&lt;&gt;"None",$Q101=""),"Check add-on 1 setup",IF(AND($G101&lt;&gt;"",$G101&lt;&gt;"None",$R101=""),"Check add-on 2 setup",IF(AND($M101&lt;&gt;"",NOT(ISNUMBER($M101))),"Check surcharge amount",IF(AND(ISNUMBER($M101),$M101&gt;0,$K101=""),"Enter surcharge reason",IF(AND(ISNUMBER($M101),$M101&gt;0,$L101&lt;&gt;"Yes"),"Check surcharge approval",IF(AND(ISNUMBER($M101),$M101&gt;Assumptions!$J$8),"Check surcharge amount",IF($W101="","Check required inputs",IF(AND($X101&lt;TODAY(),$N101&lt;&gt;"Accepted",$N101&lt;&gt;"Declined",$N101&lt;&gt;"Expired"),"Check expiration","Ready for review")))))))))))))))))))</f>
        <v/>
      </c>
    </row>
    <row r="102">
      <c r="A102" s="14" t="n"/>
      <c r="B102" s="15" t="n"/>
      <c r="C102" s="14" t="n"/>
      <c r="D102" s="14" t="n"/>
      <c r="E102" s="14" t="n"/>
      <c r="F102" s="14" t="n"/>
      <c r="G102" s="14" t="n"/>
      <c r="H102" s="16" t="n"/>
      <c r="I102" s="17" t="n"/>
      <c r="J102" s="14" t="n"/>
      <c r="K102" s="14" t="n"/>
      <c r="L102" s="18" t="n"/>
      <c r="M102" s="19" t="n"/>
      <c r="N102" s="18" t="n"/>
      <c r="O102" s="7">
        <f>IF($A102="","",IFERROR(VLOOKUP($E102,Assumptions!$A$6:$D$17,2,FALSE),""))</f>
        <v/>
      </c>
      <c r="P102" s="20">
        <f>IF($A102="","",IFERROR(VLOOKUP($E102,Assumptions!$A$6:$D$17,3,FALSE),""))</f>
        <v/>
      </c>
      <c r="Q102" s="7">
        <f>IF($A102="","",IF(OR($F102="",$F102="None"),0,IFERROR(VLOOKUP($F102,Assumptions!$F$6:$G$17,2,FALSE),"")))</f>
        <v/>
      </c>
      <c r="R102" s="7">
        <f>IF($A102="","",IF(OR($G102="",$G102="None"),0,IFERROR(VLOOKUP($G102,Assumptions!$F$6:$G$17,2,FALSE),"")))</f>
        <v/>
      </c>
      <c r="S102" s="7">
        <f>IF($A102="","",IF(OR($H102="",NOT(ISNUMBER($O102))),"",IFERROR($H102*$O102,"")))</f>
        <v/>
      </c>
      <c r="T102" s="7">
        <f>IF($A102="","",IF(OR($H102="",NOT(ISNUMBER($Q102)),NOT(ISNUMBER($R102))),"",IFERROR($H102*($Q102+$R102),"")))</f>
        <v/>
      </c>
      <c r="U102" s="7">
        <f>IF($A102="","",IF(OR($I102="",$H102="",NOT(ISNUMBER($P102))),"",IFERROR(MAX(0,$I102-($P102*$H102))*Assumptions!$J$6,"")))</f>
        <v/>
      </c>
      <c r="V102" s="7">
        <f>IF($A102="","",IF($L102="Yes",IF($M102="",0,$M102),0))</f>
        <v/>
      </c>
      <c r="W102" s="7">
        <f>IF($A102="","",IF(COUNT($S102:$V102)&lt;4,"",SUM($S102:$V102)))</f>
        <v/>
      </c>
      <c r="X102" s="21">
        <f>IF($A102="","",IF($B102="","",IFERROR($B102+Assumptions!$J$7,"")))</f>
        <v/>
      </c>
      <c r="Y102" s="22">
        <f>IF($A102="","",IF($B102="","Enter quote date",IF($C102="","Enter client alias",IF($D102="","Enter pet or group",IF($E102="","Select service",IF($H102="","Enter quantity",IF($I102="","Enter hours",IF($N102="","Select status",IF($H102&gt;Assumptions!$J$11,"Check quantity",IF($I102&gt;Assumptions!$J$9,"Check estimated hours",IF($O102="","Check service setup",IF(AND($F102&lt;&gt;"",$F102&lt;&gt;"None",$Q102=""),"Check add-on 1 setup",IF(AND($G102&lt;&gt;"",$G102&lt;&gt;"None",$R102=""),"Check add-on 2 setup",IF(AND($M102&lt;&gt;"",NOT(ISNUMBER($M102))),"Check surcharge amount",IF(AND(ISNUMBER($M102),$M102&gt;0,$K102=""),"Enter surcharge reason",IF(AND(ISNUMBER($M102),$M102&gt;0,$L102&lt;&gt;"Yes"),"Check surcharge approval",IF(AND(ISNUMBER($M102),$M102&gt;Assumptions!$J$8),"Check surcharge amount",IF($W102="","Check required inputs",IF(AND($X102&lt;TODAY(),$N102&lt;&gt;"Accepted",$N102&lt;&gt;"Declined",$N102&lt;&gt;"Expired"),"Check expiration","Ready for review")))))))))))))))))))</f>
        <v/>
      </c>
    </row>
    <row r="103">
      <c r="A103" s="14" t="n"/>
      <c r="B103" s="15" t="n"/>
      <c r="C103" s="14" t="n"/>
      <c r="D103" s="14" t="n"/>
      <c r="E103" s="14" t="n"/>
      <c r="F103" s="14" t="n"/>
      <c r="G103" s="14" t="n"/>
      <c r="H103" s="16" t="n"/>
      <c r="I103" s="17" t="n"/>
      <c r="J103" s="14" t="n"/>
      <c r="K103" s="14" t="n"/>
      <c r="L103" s="18" t="n"/>
      <c r="M103" s="19" t="n"/>
      <c r="N103" s="18" t="n"/>
      <c r="O103" s="10">
        <f>IF($A103="","",IFERROR(VLOOKUP($E103,Assumptions!$A$6:$D$17,2,FALSE),""))</f>
        <v/>
      </c>
      <c r="P103" s="23">
        <f>IF($A103="","",IFERROR(VLOOKUP($E103,Assumptions!$A$6:$D$17,3,FALSE),""))</f>
        <v/>
      </c>
      <c r="Q103" s="10">
        <f>IF($A103="","",IF(OR($F103="",$F103="None"),0,IFERROR(VLOOKUP($F103,Assumptions!$F$6:$G$17,2,FALSE),"")))</f>
        <v/>
      </c>
      <c r="R103" s="10">
        <f>IF($A103="","",IF(OR($G103="",$G103="None"),0,IFERROR(VLOOKUP($G103,Assumptions!$F$6:$G$17,2,FALSE),"")))</f>
        <v/>
      </c>
      <c r="S103" s="10">
        <f>IF($A103="","",IF(OR($H103="",NOT(ISNUMBER($O103))),"",IFERROR($H103*$O103,"")))</f>
        <v/>
      </c>
      <c r="T103" s="10">
        <f>IF($A103="","",IF(OR($H103="",NOT(ISNUMBER($Q103)),NOT(ISNUMBER($R103))),"",IFERROR($H103*($Q103+$R103),"")))</f>
        <v/>
      </c>
      <c r="U103" s="10">
        <f>IF($A103="","",IF(OR($I103="",$H103="",NOT(ISNUMBER($P103))),"",IFERROR(MAX(0,$I103-($P103*$H103))*Assumptions!$J$6,"")))</f>
        <v/>
      </c>
      <c r="V103" s="10">
        <f>IF($A103="","",IF($L103="Yes",IF($M103="",0,$M103),0))</f>
        <v/>
      </c>
      <c r="W103" s="10">
        <f>IF($A103="","",IF(COUNT($S103:$V103)&lt;4,"",SUM($S103:$V103)))</f>
        <v/>
      </c>
      <c r="X103" s="24">
        <f>IF($A103="","",IF($B103="","",IFERROR($B103+Assumptions!$J$7,"")))</f>
        <v/>
      </c>
      <c r="Y103" s="25">
        <f>IF($A103="","",IF($B103="","Enter quote date",IF($C103="","Enter client alias",IF($D103="","Enter pet or group",IF($E103="","Select service",IF($H103="","Enter quantity",IF($I103="","Enter hours",IF($N103="","Select status",IF($H103&gt;Assumptions!$J$11,"Check quantity",IF($I103&gt;Assumptions!$J$9,"Check estimated hours",IF($O103="","Check service setup",IF(AND($F103&lt;&gt;"",$F103&lt;&gt;"None",$Q103=""),"Check add-on 1 setup",IF(AND($G103&lt;&gt;"",$G103&lt;&gt;"None",$R103=""),"Check add-on 2 setup",IF(AND($M103&lt;&gt;"",NOT(ISNUMBER($M103))),"Check surcharge amount",IF(AND(ISNUMBER($M103),$M103&gt;0,$K103=""),"Enter surcharge reason",IF(AND(ISNUMBER($M103),$M103&gt;0,$L103&lt;&gt;"Yes"),"Check surcharge approval",IF(AND(ISNUMBER($M103),$M103&gt;Assumptions!$J$8),"Check surcharge amount",IF($W103="","Check required inputs",IF(AND($X103&lt;TODAY(),$N103&lt;&gt;"Accepted",$N103&lt;&gt;"Declined",$N103&lt;&gt;"Expired"),"Check expiration","Ready for review")))))))))))))))))))</f>
        <v/>
      </c>
    </row>
    <row r="104">
      <c r="A104" s="14" t="n"/>
      <c r="B104" s="15" t="n"/>
      <c r="C104" s="14" t="n"/>
      <c r="D104" s="14" t="n"/>
      <c r="E104" s="14" t="n"/>
      <c r="F104" s="14" t="n"/>
      <c r="G104" s="14" t="n"/>
      <c r="H104" s="16" t="n"/>
      <c r="I104" s="17" t="n"/>
      <c r="J104" s="14" t="n"/>
      <c r="K104" s="14" t="n"/>
      <c r="L104" s="18" t="n"/>
      <c r="M104" s="19" t="n"/>
      <c r="N104" s="18" t="n"/>
      <c r="O104" s="7">
        <f>IF($A104="","",IFERROR(VLOOKUP($E104,Assumptions!$A$6:$D$17,2,FALSE),""))</f>
        <v/>
      </c>
      <c r="P104" s="20">
        <f>IF($A104="","",IFERROR(VLOOKUP($E104,Assumptions!$A$6:$D$17,3,FALSE),""))</f>
        <v/>
      </c>
      <c r="Q104" s="7">
        <f>IF($A104="","",IF(OR($F104="",$F104="None"),0,IFERROR(VLOOKUP($F104,Assumptions!$F$6:$G$17,2,FALSE),"")))</f>
        <v/>
      </c>
      <c r="R104" s="7">
        <f>IF($A104="","",IF(OR($G104="",$G104="None"),0,IFERROR(VLOOKUP($G104,Assumptions!$F$6:$G$17,2,FALSE),"")))</f>
        <v/>
      </c>
      <c r="S104" s="7">
        <f>IF($A104="","",IF(OR($H104="",NOT(ISNUMBER($O104))),"",IFERROR($H104*$O104,"")))</f>
        <v/>
      </c>
      <c r="T104" s="7">
        <f>IF($A104="","",IF(OR($H104="",NOT(ISNUMBER($Q104)),NOT(ISNUMBER($R104))),"",IFERROR($H104*($Q104+$R104),"")))</f>
        <v/>
      </c>
      <c r="U104" s="7">
        <f>IF($A104="","",IF(OR($I104="",$H104="",NOT(ISNUMBER($P104))),"",IFERROR(MAX(0,$I104-($P104*$H104))*Assumptions!$J$6,"")))</f>
        <v/>
      </c>
      <c r="V104" s="7">
        <f>IF($A104="","",IF($L104="Yes",IF($M104="",0,$M104),0))</f>
        <v/>
      </c>
      <c r="W104" s="7">
        <f>IF($A104="","",IF(COUNT($S104:$V104)&lt;4,"",SUM($S104:$V104)))</f>
        <v/>
      </c>
      <c r="X104" s="21">
        <f>IF($A104="","",IF($B104="","",IFERROR($B104+Assumptions!$J$7,"")))</f>
        <v/>
      </c>
      <c r="Y104" s="22">
        <f>IF($A104="","",IF($B104="","Enter quote date",IF($C104="","Enter client alias",IF($D104="","Enter pet or group",IF($E104="","Select service",IF($H104="","Enter quantity",IF($I104="","Enter hours",IF($N104="","Select status",IF($H104&gt;Assumptions!$J$11,"Check quantity",IF($I104&gt;Assumptions!$J$9,"Check estimated hours",IF($O104="","Check service setup",IF(AND($F104&lt;&gt;"",$F104&lt;&gt;"None",$Q104=""),"Check add-on 1 setup",IF(AND($G104&lt;&gt;"",$G104&lt;&gt;"None",$R104=""),"Check add-on 2 setup",IF(AND($M104&lt;&gt;"",NOT(ISNUMBER($M104))),"Check surcharge amount",IF(AND(ISNUMBER($M104),$M104&gt;0,$K104=""),"Enter surcharge reason",IF(AND(ISNUMBER($M104),$M104&gt;0,$L104&lt;&gt;"Yes"),"Check surcharge approval",IF(AND(ISNUMBER($M104),$M104&gt;Assumptions!$J$8),"Check surcharge amount",IF($W104="","Check required inputs",IF(AND($X104&lt;TODAY(),$N104&lt;&gt;"Accepted",$N104&lt;&gt;"Declined",$N104&lt;&gt;"Expired"),"Check expiration","Ready for review")))))))))))))))))))</f>
        <v/>
      </c>
    </row>
    <row r="105">
      <c r="A105" s="14" t="n"/>
      <c r="B105" s="15" t="n"/>
      <c r="C105" s="14" t="n"/>
      <c r="D105" s="14" t="n"/>
      <c r="E105" s="14" t="n"/>
      <c r="F105" s="14" t="n"/>
      <c r="G105" s="14" t="n"/>
      <c r="H105" s="16" t="n"/>
      <c r="I105" s="17" t="n"/>
      <c r="J105" s="14" t="n"/>
      <c r="K105" s="14" t="n"/>
      <c r="L105" s="18" t="n"/>
      <c r="M105" s="19" t="n"/>
      <c r="N105" s="18" t="n"/>
      <c r="O105" s="10">
        <f>IF($A105="","",IFERROR(VLOOKUP($E105,Assumptions!$A$6:$D$17,2,FALSE),""))</f>
        <v/>
      </c>
      <c r="P105" s="23">
        <f>IF($A105="","",IFERROR(VLOOKUP($E105,Assumptions!$A$6:$D$17,3,FALSE),""))</f>
        <v/>
      </c>
      <c r="Q105" s="10">
        <f>IF($A105="","",IF(OR($F105="",$F105="None"),0,IFERROR(VLOOKUP($F105,Assumptions!$F$6:$G$17,2,FALSE),"")))</f>
        <v/>
      </c>
      <c r="R105" s="10">
        <f>IF($A105="","",IF(OR($G105="",$G105="None"),0,IFERROR(VLOOKUP($G105,Assumptions!$F$6:$G$17,2,FALSE),"")))</f>
        <v/>
      </c>
      <c r="S105" s="10">
        <f>IF($A105="","",IF(OR($H105="",NOT(ISNUMBER($O105))),"",IFERROR($H105*$O105,"")))</f>
        <v/>
      </c>
      <c r="T105" s="10">
        <f>IF($A105="","",IF(OR($H105="",NOT(ISNUMBER($Q105)),NOT(ISNUMBER($R105))),"",IFERROR($H105*($Q105+$R105),"")))</f>
        <v/>
      </c>
      <c r="U105" s="10">
        <f>IF($A105="","",IF(OR($I105="",$H105="",NOT(ISNUMBER($P105))),"",IFERROR(MAX(0,$I105-($P105*$H105))*Assumptions!$J$6,"")))</f>
        <v/>
      </c>
      <c r="V105" s="10">
        <f>IF($A105="","",IF($L105="Yes",IF($M105="",0,$M105),0))</f>
        <v/>
      </c>
      <c r="W105" s="10">
        <f>IF($A105="","",IF(COUNT($S105:$V105)&lt;4,"",SUM($S105:$V105)))</f>
        <v/>
      </c>
      <c r="X105" s="24">
        <f>IF($A105="","",IF($B105="","",IFERROR($B105+Assumptions!$J$7,"")))</f>
        <v/>
      </c>
      <c r="Y105" s="25">
        <f>IF($A105="","",IF($B105="","Enter quote date",IF($C105="","Enter client alias",IF($D105="","Enter pet or group",IF($E105="","Select service",IF($H105="","Enter quantity",IF($I105="","Enter hours",IF($N105="","Select status",IF($H105&gt;Assumptions!$J$11,"Check quantity",IF($I105&gt;Assumptions!$J$9,"Check estimated hours",IF($O105="","Check service setup",IF(AND($F105&lt;&gt;"",$F105&lt;&gt;"None",$Q105=""),"Check add-on 1 setup",IF(AND($G105&lt;&gt;"",$G105&lt;&gt;"None",$R105=""),"Check add-on 2 setup",IF(AND($M105&lt;&gt;"",NOT(ISNUMBER($M105))),"Check surcharge amount",IF(AND(ISNUMBER($M105),$M105&gt;0,$K105=""),"Enter surcharge reason",IF(AND(ISNUMBER($M105),$M105&gt;0,$L105&lt;&gt;"Yes"),"Check surcharge approval",IF(AND(ISNUMBER($M105),$M105&gt;Assumptions!$J$8),"Check surcharge amount",IF($W105="","Check required inputs",IF(AND($X105&lt;TODAY(),$N105&lt;&gt;"Accepted",$N105&lt;&gt;"Declined",$N105&lt;&gt;"Expired"),"Check expiration","Ready for review")))))))))))))))))))</f>
        <v/>
      </c>
    </row>
  </sheetData>
  <autoFilter ref="A5:Y105"/>
  <mergeCells count="1">
    <mergeCell ref="A1:Y1"/>
  </mergeCells>
  <conditionalFormatting sqref="Y6:Y105">
    <cfRule type="expression" priority="1" dxfId="1">
      <formula>$Y6="Ready for review"</formula>
    </cfRule>
    <cfRule type="expression" priority="2" dxfId="0">
      <formula>OR(LEFT($Y6,5)="Check",LEFT($Y6,5)="Enter",LEFT($Y6,6)="Select")</formula>
    </cfRule>
  </conditionalFormatting>
  <conditionalFormatting sqref="X6:X105">
    <cfRule type="expression" priority="3" dxfId="0">
      <formula>AND($A6&lt;&gt;"",$X6&lt;TODAY(),$N6&lt;&gt;"Accepted",$N6&lt;&gt;"Declined",$N6&lt;&gt;"Expired")</formula>
    </cfRule>
  </conditionalFormatting>
  <dataValidations count="10">
    <dataValidation sqref="A6:A105" showDropDown="0" showInputMessage="1" showErrorMessage="1" allowBlank="0" errorTitle="Check Quote ID" error="Use a unique quote ID or leave the cell blank." promptTitle="Quote ID" prompt="Enter a unique fictional or business-assigned quote ID." type="custom">
      <formula1>OR(A6="",COUNTIF($A$6:$A$105,A6)=1)</formula1>
    </dataValidation>
    <dataValidation sqref="B6:B105" showDropDown="0" showInputMessage="1" showErrorMessage="1" allowBlank="0" errorTitle="Check Quote Date" error="Enter a date within the editable date boundaries." promptTitle="Quote Date" prompt="Use MM/DD/YYYY." type="date" operator="between">
      <formula1>'Assumptions'!$J$12</formula1>
      <formula2>'Assumptions'!$J$13</formula2>
    </dataValidation>
    <dataValidation sqref="E6:E105" showDropDown="0" showInputMessage="0" showErrorMessage="1" allowBlank="0" errorTitle="Check Service" error="Select a service from the editable service list." type="list">
      <formula1>'Assumptions'!$A$6:$A$17</formula1>
    </dataValidation>
    <dataValidation sqref="F6:F105 G6:G105" showDropDown="0" showInputMessage="0" showErrorMessage="1" allowBlank="0" errorTitle="Check Add-On" error="Select an add-on from the editable add-on list." type="list">
      <formula1>'Assumptions'!$F$6:$F$17</formula1>
    </dataValidation>
    <dataValidation sqref="H6:H105" showDropDown="0" showInputMessage="0" showErrorMessage="1" allowBlank="0" errorTitle="Check Quantity" error="Enter a whole quantity within the editable limit." type="whole" operator="between">
      <formula1>1</formula1>
      <formula2>'Assumptions'!$J$11</formula2>
    </dataValidation>
    <dataValidation sqref="I6:I105" showDropDown="0" showInputMessage="0" showErrorMessage="1" allowBlank="0" errorTitle="Check Estimated Hours" error="Enter estimated hours from 0.25 through the editable maximum." type="decimal" operator="between">
      <formula1>0.25</formula1>
      <formula2>'Assumptions'!$J$9</formula2>
    </dataValidation>
    <dataValidation sqref="J6:J105" showDropDown="0" showInputMessage="0" showErrorMessage="1" allowBlank="0" errorTitle="Check Assignment" error="Select a groomer from the editable assignment list." type="list">
      <formula1>'Assumptions'!$O$6:$O$9</formula1>
    </dataValidation>
    <dataValidation sqref="L6:L105" showDropDown="0" showInputMessage="0" showErrorMessage="1" allowBlank="0" errorTitle="Check Approval Choice" error="Select Yes or No." type="list">
      <formula1>'Assumptions'!$Q$6:$Q$7</formula1>
    </dataValidation>
    <dataValidation sqref="M6:M105" showDropDown="0" showInputMessage="0" showErrorMessage="1" allowBlank="0" errorTitle="Check Surcharge" error="Enter a nonnegative surcharge within the editable entry limit." type="decimal" operator="between">
      <formula1>0</formula1>
      <formula2>'Assumptions'!$J$10</formula2>
    </dataValidation>
    <dataValidation sqref="N6:N105" showDropDown="0" showInputMessage="0" showErrorMessage="1" allowBlank="0" errorTitle="Check Status" error="Select a status from the editable status list." type="list">
      <formula1>'Assumptions'!$M$6:$M$10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Q17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5" customWidth="1" min="3" max="3"/>
    <col width="35" customWidth="1" min="4" max="4"/>
    <col width="3" customWidth="1" min="5" max="5"/>
    <col width="24" customWidth="1" min="6" max="6"/>
    <col width="12" customWidth="1" min="7" max="7"/>
    <col width="3" customWidth="1" min="8" max="8"/>
    <col width="28" customWidth="1" min="9" max="9"/>
    <col width="15" customWidth="1" min="10" max="10"/>
    <col width="34" customWidth="1" min="11" max="11"/>
    <col width="3" customWidth="1" min="12" max="12"/>
    <col width="15" customWidth="1" min="13" max="13"/>
    <col width="3" customWidth="1" min="14" max="14"/>
    <col width="24" customWidth="1" min="15" max="15"/>
    <col width="3" customWidth="1" min="16" max="16"/>
    <col width="18" customWidth="1" min="17" max="17"/>
  </cols>
  <sheetData>
    <row r="1" ht="28" customHeight="1">
      <c r="A1" s="1" t="inlineStr">
        <is>
          <t>Editable Quote Assumptions | Fictional Example Amounts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1" t="n"/>
    </row>
    <row r="2"/>
    <row r="3">
      <c r="A3" s="12" t="inlineStr">
        <is>
          <t>Editable example amounts and limits support planning only; verify each quote before sharing it.</t>
        </is>
      </c>
    </row>
    <row r="4"/>
    <row r="5">
      <c r="A5" s="4" t="inlineStr">
        <is>
          <t>Service</t>
        </is>
      </c>
      <c r="B5" s="4" t="inlineStr">
        <is>
          <t>Base Price</t>
        </is>
      </c>
      <c r="C5" s="4" t="inlineStr">
        <is>
          <t>Included Hours</t>
        </is>
      </c>
      <c r="D5" s="4" t="inlineStr">
        <is>
          <t>Description</t>
        </is>
      </c>
      <c r="F5" s="4" t="inlineStr">
        <is>
          <t>Add-On</t>
        </is>
      </c>
      <c r="G5" s="4" t="inlineStr">
        <is>
          <t>Price</t>
        </is>
      </c>
      <c r="I5" s="4" t="inlineStr">
        <is>
          <t>Setting</t>
        </is>
      </c>
      <c r="J5" s="4" t="inlineStr">
        <is>
          <t>Value</t>
        </is>
      </c>
      <c r="K5" s="4" t="inlineStr">
        <is>
          <t>Use</t>
        </is>
      </c>
      <c r="M5" s="4" t="inlineStr">
        <is>
          <t>Status</t>
        </is>
      </c>
      <c r="O5" s="4" t="inlineStr">
        <is>
          <t>Assigned Groomer</t>
        </is>
      </c>
      <c r="Q5" s="4" t="inlineStr">
        <is>
          <t>Approval Choice</t>
        </is>
      </c>
    </row>
    <row r="6">
      <c r="A6" s="14" t="inlineStr">
        <is>
          <t>Bath &amp; Brush - Small</t>
        </is>
      </c>
      <c r="B6" s="26" t="n">
        <v>45</v>
      </c>
      <c r="C6" s="27" t="n">
        <v>1</v>
      </c>
      <c r="D6" s="14" t="inlineStr">
        <is>
          <t>Bath, dry, brush, and finishing.</t>
        </is>
      </c>
      <c r="F6" s="14" t="inlineStr">
        <is>
          <t>None</t>
        </is>
      </c>
      <c r="G6" s="26" t="n">
        <v>0</v>
      </c>
      <c r="I6" s="22" t="inlineStr">
        <is>
          <t>Hourly Overage Rate</t>
        </is>
      </c>
      <c r="J6" s="26" t="n">
        <v>38</v>
      </c>
      <c r="K6" s="22" t="inlineStr">
        <is>
          <t>Applied beyond included service hours.</t>
        </is>
      </c>
      <c r="M6" s="14" t="inlineStr">
        <is>
          <t>Draft</t>
        </is>
      </c>
      <c r="O6" s="14" t="inlineStr">
        <is>
          <t>Fictional Groomer A</t>
        </is>
      </c>
      <c r="Q6" s="18" t="inlineStr">
        <is>
          <t>Yes</t>
        </is>
      </c>
    </row>
    <row r="7">
      <c r="A7" s="14" t="inlineStr">
        <is>
          <t>Bath &amp; Brush - Medium</t>
        </is>
      </c>
      <c r="B7" s="26" t="n">
        <v>60</v>
      </c>
      <c r="C7" s="27" t="n">
        <v>1.25</v>
      </c>
      <c r="D7" s="14" t="inlineStr">
        <is>
          <t>Bath, dry, brush, and finishing.</t>
        </is>
      </c>
      <c r="F7" s="14" t="inlineStr">
        <is>
          <t>Nail Grind</t>
        </is>
      </c>
      <c r="G7" s="26" t="n">
        <v>15</v>
      </c>
      <c r="I7" s="25" t="inlineStr">
        <is>
          <t>Quote Validity Days</t>
        </is>
      </c>
      <c r="J7" s="28" t="n">
        <v>14</v>
      </c>
      <c r="K7" s="25" t="inlineStr">
        <is>
          <t>Days added to the quote date.</t>
        </is>
      </c>
      <c r="M7" s="14" t="inlineStr">
        <is>
          <t>Sent</t>
        </is>
      </c>
      <c r="O7" s="14" t="inlineStr">
        <is>
          <t>Fictional Groomer B</t>
        </is>
      </c>
      <c r="Q7" s="18" t="inlineStr">
        <is>
          <t>No</t>
        </is>
      </c>
    </row>
    <row r="8">
      <c r="A8" s="14" t="inlineStr">
        <is>
          <t>Bath &amp; Brush - Large</t>
        </is>
      </c>
      <c r="B8" s="26" t="n">
        <v>78</v>
      </c>
      <c r="C8" s="27" t="n">
        <v>1.75</v>
      </c>
      <c r="D8" s="14" t="inlineStr">
        <is>
          <t>Bath, dry, brush, and finishing.</t>
        </is>
      </c>
      <c r="F8" s="14" t="inlineStr">
        <is>
          <t>Teeth Brushing</t>
        </is>
      </c>
      <c r="G8" s="26" t="n">
        <v>12</v>
      </c>
      <c r="I8" s="22" t="inlineStr">
        <is>
          <t>Surcharge Review Threshold</t>
        </is>
      </c>
      <c r="J8" s="26" t="n">
        <v>75</v>
      </c>
      <c r="K8" s="22" t="inlineStr">
        <is>
          <t>Prompts review above this amount.</t>
        </is>
      </c>
      <c r="M8" s="14" t="inlineStr">
        <is>
          <t>Accepted</t>
        </is>
      </c>
      <c r="O8" s="14" t="inlineStr">
        <is>
          <t>Fictional Groomer C</t>
        </is>
      </c>
    </row>
    <row r="9">
      <c r="A9" s="14" t="inlineStr">
        <is>
          <t>Full Groom - Small</t>
        </is>
      </c>
      <c r="B9" s="26" t="n">
        <v>72</v>
      </c>
      <c r="C9" s="27" t="n">
        <v>1.5</v>
      </c>
      <c r="D9" s="14" t="inlineStr">
        <is>
          <t>Bath, haircut, brush, and finishing.</t>
        </is>
      </c>
      <c r="F9" s="14" t="inlineStr">
        <is>
          <t>Coat Conditioning</t>
        </is>
      </c>
      <c r="G9" s="26" t="n">
        <v>16</v>
      </c>
      <c r="I9" s="25" t="inlineStr">
        <is>
          <t>Maximum Estimated Hours</t>
        </is>
      </c>
      <c r="J9" s="27" t="n">
        <v>12</v>
      </c>
      <c r="K9" s="25" t="inlineStr">
        <is>
          <t>Validation ceiling for estimated hours.</t>
        </is>
      </c>
      <c r="M9" s="14" t="inlineStr">
        <is>
          <t>Declined</t>
        </is>
      </c>
      <c r="O9" s="14" t="inlineStr">
        <is>
          <t>Fictional Groomer D</t>
        </is>
      </c>
    </row>
    <row r="10">
      <c r="A10" s="14" t="inlineStr">
        <is>
          <t>Full Groom - Medium</t>
        </is>
      </c>
      <c r="B10" s="26" t="n">
        <v>92</v>
      </c>
      <c r="C10" s="27" t="n">
        <v>2</v>
      </c>
      <c r="D10" s="14" t="inlineStr">
        <is>
          <t>Bath, haircut, brush, and finishing.</t>
        </is>
      </c>
      <c r="F10" s="14" t="inlineStr">
        <is>
          <t>De-shed Add-On</t>
        </is>
      </c>
      <c r="G10" s="26" t="n">
        <v>25</v>
      </c>
      <c r="I10" s="22" t="inlineStr">
        <is>
          <t>Maximum Surcharge Entry</t>
        </is>
      </c>
      <c r="J10" s="26" t="n">
        <v>500</v>
      </c>
      <c r="K10" s="22" t="inlineStr">
        <is>
          <t>Validation ceiling for surcharge entry.</t>
        </is>
      </c>
      <c r="M10" s="14" t="inlineStr">
        <is>
          <t>Expired</t>
        </is>
      </c>
    </row>
    <row r="11">
      <c r="A11" s="14" t="inlineStr">
        <is>
          <t>Full Groom - Large</t>
        </is>
      </c>
      <c r="B11" s="26" t="n">
        <v>118</v>
      </c>
      <c r="C11" s="27" t="n">
        <v>2.5</v>
      </c>
      <c r="D11" s="14" t="inlineStr">
        <is>
          <t>Bath, haircut, brush, and finishing.</t>
        </is>
      </c>
      <c r="F11" s="14" t="inlineStr">
        <is>
          <t>Paw Balm</t>
        </is>
      </c>
      <c r="G11" s="26" t="n">
        <v>10</v>
      </c>
      <c r="I11" s="25" t="inlineStr">
        <is>
          <t>Maximum Quantity</t>
        </is>
      </c>
      <c r="J11" s="28" t="n">
        <v>5</v>
      </c>
      <c r="K11" s="25" t="inlineStr">
        <is>
          <t>Validation ceiling for quantity.</t>
        </is>
      </c>
    </row>
    <row r="12">
      <c r="A12" s="14" t="inlineStr">
        <is>
          <t>Puppy Intro Groom</t>
        </is>
      </c>
      <c r="B12" s="26" t="n">
        <v>52</v>
      </c>
      <c r="C12" s="27" t="n">
        <v>1</v>
      </c>
      <c r="D12" s="14" t="inlineStr">
        <is>
          <t>Short introductory grooming appointment.</t>
        </is>
      </c>
      <c r="F12" s="14" t="inlineStr">
        <is>
          <t>Face and Feet Trim</t>
        </is>
      </c>
      <c r="G12" s="26" t="n">
        <v>20</v>
      </c>
      <c r="I12" s="22" t="inlineStr">
        <is>
          <t>Earliest Quote Date</t>
        </is>
      </c>
      <c r="J12" s="29" t="n">
        <v>45658</v>
      </c>
      <c r="K12" s="22" t="inlineStr">
        <is>
          <t>Validation lower date boundary.</t>
        </is>
      </c>
    </row>
    <row r="13">
      <c r="A13" s="14" t="inlineStr">
        <is>
          <t>De-shed Package</t>
        </is>
      </c>
      <c r="B13" s="26" t="n">
        <v>88</v>
      </c>
      <c r="C13" s="27" t="n">
        <v>2</v>
      </c>
      <c r="D13" s="14" t="inlineStr">
        <is>
          <t>Bath, coat release, brush, and finishing.</t>
        </is>
      </c>
      <c r="F13" s="14" t="inlineStr">
        <is>
          <t>Specialty Shampoo</t>
        </is>
      </c>
      <c r="G13" s="26" t="n">
        <v>14</v>
      </c>
      <c r="I13" s="25" t="inlineStr">
        <is>
          <t>Latest Quote Date</t>
        </is>
      </c>
      <c r="J13" s="29" t="n">
        <v>47118</v>
      </c>
      <c r="K13" s="25" t="inlineStr">
        <is>
          <t>Validation upper date boundary.</t>
        </is>
      </c>
    </row>
    <row r="14">
      <c r="A14" s="14" t="inlineStr"/>
      <c r="B14" s="26" t="inlineStr"/>
      <c r="C14" s="27" t="inlineStr"/>
      <c r="D14" s="14" t="inlineStr"/>
      <c r="F14" s="14" t="inlineStr">
        <is>
          <t>Express Appointment</t>
        </is>
      </c>
      <c r="G14" s="26" t="n">
        <v>30</v>
      </c>
    </row>
    <row r="15">
      <c r="A15" s="14" t="inlineStr"/>
      <c r="B15" s="26" t="inlineStr"/>
      <c r="C15" s="27" t="inlineStr"/>
      <c r="D15" s="14" t="inlineStr"/>
      <c r="F15" s="14" t="inlineStr"/>
      <c r="G15" s="26" t="inlineStr"/>
    </row>
    <row r="16">
      <c r="A16" s="14" t="inlineStr"/>
      <c r="B16" s="26" t="inlineStr"/>
      <c r="C16" s="27" t="inlineStr"/>
      <c r="D16" s="14" t="inlineStr"/>
      <c r="F16" s="14" t="inlineStr"/>
      <c r="G16" s="26" t="inlineStr"/>
    </row>
    <row r="17">
      <c r="A17" s="14" t="inlineStr"/>
      <c r="B17" s="26" t="inlineStr"/>
      <c r="C17" s="27" t="inlineStr"/>
      <c r="D17" s="14" t="inlineStr"/>
      <c r="F17" s="14" t="inlineStr"/>
      <c r="G17" s="26" t="inlineStr"/>
    </row>
  </sheetData>
  <mergeCells count="1">
    <mergeCell ref="A1:Q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Paws Grooming</dc:creator>
  <dc:title xmlns:dc="http://purl.org/dc/elements/1.1/">Pet Grooming Service Quote Calculator</dc:title>
  <dc:subject xmlns:dc="http://purl.org/dc/elements/1.1/">Fictional grooming quote planning workbook</dc:subject>
  <dcterms:created xmlns:dcterms="http://purl.org/dc/terms/" xmlns:xsi="http://www.w3.org/2001/XMLSchema-instance" xsi:type="dcterms:W3CDTF">2026-09-10T06:31:24Z</dcterms:created>
  <dcterms:modified xmlns:dcterms="http://purl.org/dc/terms/" xmlns:xsi="http://www.w3.org/2001/XMLSchema-instance" xsi:type="dcterms:W3CDTF">2026-09-10T06:31:25+00:00Z</dcterms:modified>
</cp:coreProperties>
</file>