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cess Register" sheetId="2" state="visible" r:id="rId2"/>
    <sheet xmlns:r="http://schemas.openxmlformats.org/officeDocument/2006/relationships" name="Key Custody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'Access Register'!$A$3:$P$103</definedName>
    <definedName name="_xlnm._FilterDatabase" localSheetId="2" hidden="1">'Key Custody'!$A$3:$L$103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%"/>
    <numFmt numFmtId="166" formatCode="mm/dd/yyyy h:mm AM/PM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b val="1"/>
      <color rgb="00FFFFFF"/>
      <sz val="10"/>
    </font>
    <font>
      <name val="Aptos"/>
      <color rgb="0056635F"/>
      <sz val="9"/>
    </font>
    <font>
      <name val="Aptos"/>
      <color rgb="00243331"/>
      <sz val="10"/>
    </font>
    <font>
      <name val="Aptos"/>
      <b val="1"/>
      <color rgb="00243331"/>
      <sz val="10"/>
    </font>
  </fonts>
  <fills count="7">
    <fill>
      <patternFill/>
    </fill>
    <fill>
      <patternFill patternType="gray125"/>
    </fill>
    <fill>
      <patternFill patternType="solid">
        <fgColor rgb="00142B2B"/>
      </patternFill>
    </fill>
    <fill>
      <patternFill patternType="solid">
        <fgColor rgb="00A93F2C"/>
      </patternFill>
    </fill>
    <fill>
      <patternFill patternType="solid">
        <fgColor rgb="00F7F3E8"/>
      </patternFill>
    </fill>
    <fill>
      <patternFill patternType="solid">
        <fgColor rgb="00FFFFFF"/>
      </patternFill>
    </fill>
    <fill>
      <patternFill patternType="solid">
        <fgColor rgb="00FFF0C7"/>
      </patternFill>
    </fill>
  </fills>
  <borders count="6">
    <border>
      <left/>
      <right/>
      <top/>
      <bottom/>
      <diagonal/>
    </border>
    <border>
      <left style="thin">
        <color rgb="00CBD5CF"/>
      </left>
      <right style="thin">
        <color rgb="00CBD5CF"/>
      </right>
      <top style="thin">
        <color rgb="00CBD5CF"/>
      </top>
      <bottom style="thin">
        <color rgb="00CBD5CF"/>
      </bottom>
    </border>
    <border>
      <left/>
      <right/>
      <top style="thin">
        <color rgb="00CBD5CF"/>
      </top>
      <bottom/>
      <diagonal/>
    </border>
    <border>
      <left/>
      <right style="thin">
        <color rgb="00CBD5CF"/>
      </right>
      <top style="thin">
        <color rgb="00CBD5CF"/>
      </top>
      <bottom/>
      <diagonal/>
    </border>
    <border>
      <left/>
      <right/>
      <top style="thin">
        <color rgb="00CBD5CF"/>
      </top>
      <bottom style="thin">
        <color rgb="00CBD5CF"/>
      </bottom>
      <diagonal/>
    </border>
    <border>
      <left/>
      <right style="thin">
        <color rgb="00CBD5CF"/>
      </right>
      <top style="thin">
        <color rgb="00CBD5CF"/>
      </top>
      <bottom style="thin">
        <color rgb="00CBD5CF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4" fillId="5" borderId="1" pivotButton="0" quotePrefix="0" xfId="0"/>
    <xf numFmtId="0" fontId="4" fillId="4" borderId="1" pivotButton="0" quotePrefix="0" xfId="0"/>
    <xf numFmtId="0" fontId="4" fillId="6" borderId="1" applyAlignment="1" pivotButton="0" quotePrefix="0" xfId="0">
      <alignment horizontal="left" vertical="center"/>
    </xf>
    <xf numFmtId="164" fontId="4" fillId="6" borderId="1" applyAlignment="1" pivotButton="0" quotePrefix="0" xfId="0">
      <alignment horizontal="center" vertical="center"/>
    </xf>
    <xf numFmtId="18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2" fontId="4" fillId="6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6" fontId="4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color rgb="00FFFFFF"/>
        <sz val="10"/>
      </font>
      <fill>
        <patternFill patternType="solid">
          <fgColor rgb="00A93F2C"/>
        </patternFill>
      </fill>
    </dxf>
    <dxf>
      <font>
        <name val="Aptos"/>
        <color rgb="00FFFFFF"/>
        <sz val="10"/>
      </font>
      <fill>
        <patternFill patternType="solid">
          <fgColor rgb="00246B6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42B2B"/>
    <outlinePr summaryBelow="1" summaryRight="1"/>
    <pageSetUpPr/>
  </sheetPr>
  <dimension ref="A1:F20"/>
  <sheetViews>
    <sheetView showGridLines="0" zoomScale="9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4" customWidth="1" min="3" max="3"/>
    <col width="24" customWidth="1" min="4" max="4"/>
    <col width="14" customWidth="1" min="5" max="5"/>
    <col width="4" customWidth="1" min="6" max="6"/>
  </cols>
  <sheetData>
    <row r="1" ht="28" customHeight="1">
      <c r="A1" s="1" t="inlineStr">
        <is>
          <t>Pet Home Access Instruction Register | Summary</t>
        </is>
      </c>
      <c r="B1" s="29" t="n"/>
      <c r="C1" s="29" t="n"/>
      <c r="D1" s="29" t="n"/>
      <c r="E1" s="29" t="n"/>
      <c r="F1" s="30" t="n"/>
    </row>
    <row r="2" ht="24" customHeight="1">
      <c r="A2" s="2" t="inlineStr">
        <is>
          <t>Field guide</t>
        </is>
      </c>
      <c r="B2" s="3" t="inlineStr">
        <is>
          <t>All values below are calculated from entered records. All included examples are fictional.</t>
        </is>
      </c>
    </row>
    <row r="3" ht="32" customHeight="1">
      <c r="A3" s="4" t="inlineStr">
        <is>
          <t>Indicator</t>
        </is>
      </c>
      <c r="B3" s="4" t="inlineStr">
        <is>
          <t>Calculated Value</t>
        </is>
      </c>
    </row>
    <row r="4">
      <c r="A4" s="5" t="inlineStr">
        <is>
          <t>As of date</t>
        </is>
      </c>
      <c r="B4" s="6">
        <f>TODAY()</f>
        <v/>
      </c>
    </row>
    <row r="5">
      <c r="A5" s="7" t="inlineStr">
        <is>
          <t>Instruction records</t>
        </is>
      </c>
      <c r="B5" s="8">
        <f>COUNTIF('Access Register'!$A$4:$A$103,"&lt;&gt;")</f>
        <v/>
      </c>
    </row>
    <row r="6">
      <c r="A6" s="5" t="inlineStr">
        <is>
          <t>Active instructions</t>
        </is>
      </c>
      <c r="B6" s="9">
        <f>COUNTIF('Access Register'!$L$4:$L$103,"Active")</f>
        <v/>
      </c>
    </row>
    <row r="7">
      <c r="A7" s="7" t="inlineStr">
        <is>
          <t>Reviews due</t>
        </is>
      </c>
      <c r="B7" s="8">
        <f>COUNTIFS('Access Register'!$A$4:$A$103,"&lt;&gt;",'Access Register'!$L$4:$L$103,"&lt;&gt;Archived",'Access Register'!$M$4:$M$103,"&lt;&gt;",'Access Register'!$N$4:$N$103,"&lt;"&amp;TODAY())</f>
        <v/>
      </c>
    </row>
    <row r="8">
      <c r="A8" s="5" t="inlineStr">
        <is>
          <t>Access rows needing a check</t>
        </is>
      </c>
      <c r="B8" s="9">
        <f>SUM(COUNTIF('Access Register'!$P$4:$P$103,"Complete required fields"),COUNTIF('Access Register'!$P$4:$P$103,"Check date order"),COUNTIF('Access Register'!$P$4:$P$103,"Check access window"),COUNTIF('Access Register'!$P$4:$P$103,"Check window length"),COUNTIF('Access Register'!$P$4:$P$103,"Check key custody"),COUNTIF('Access Register'!$P$4:$P$103,"Review due"),COUNTIF('Access Register'!$P$4:$P$103,"End date passed"))</f>
        <v/>
      </c>
    </row>
    <row r="9">
      <c r="A9" s="7" t="inlineStr">
        <is>
          <t>Active instructions expiring soon</t>
        </is>
      </c>
      <c r="B9" s="8">
        <f>COUNTIFS('Access Register'!$L$4:$L$103,"Active",'Access Register'!$F$4:$F$103,"&gt;="&amp;TODAY(),'Access Register'!$F$4:$F$103,"&lt;="&amp;TODAY()+Assumptions!$B$5)</f>
        <v/>
      </c>
    </row>
    <row r="10">
      <c r="A10" s="5" t="inlineStr">
        <is>
          <t>Open key handoffs</t>
        </is>
      </c>
      <c r="B10" s="9">
        <f>COUNTIF('Key Custody'!$I$4:$I$103,"Open")</f>
        <v/>
      </c>
    </row>
    <row r="11">
      <c r="A11" s="7" t="inlineStr">
        <is>
          <t>Overdue key returns</t>
        </is>
      </c>
      <c r="B11" s="8">
        <f>COUNTIF('Key Custody'!$I$4:$I$103,"Overdue")</f>
        <v/>
      </c>
    </row>
    <row r="12">
      <c r="A12" s="5" t="inlineStr">
        <is>
          <t>Custody rows needing a check</t>
        </is>
      </c>
      <c r="B12" s="9">
        <f>SUM(COUNTIF('Key Custody'!$L$4:$L$103,"Complete required fields"),COUNTIF('Key Custody'!$L$4:$L$103,"Check access ID"),COUNTIF('Key Custody'!$L$4:$L$103,"Check client / access"),COUNTIF('Key Custody'!$L$4:$L$103,"Check return date"),COUNTIF('Key Custody'!$L$4:$L$103,"Check returned time"),COUNTIF('Key Custody'!$L$4:$L$103,"Return follow-up"))</f>
        <v/>
      </c>
    </row>
    <row r="13">
      <c r="A13" s="7" t="inlineStr">
        <is>
          <t>Non-archived access rows marked OK</t>
        </is>
      </c>
      <c r="B13" s="10">
        <f>IF(COUNTIFS('Access Register'!$A$4:$A$103,"&lt;&gt;",'Access Register'!$L$4:$L$103,"&lt;&gt;Archived")=0,"",IFERROR(COUNTIFS('Access Register'!$P$4:$P$103,"OK",'Access Register'!$L$4:$L$103,"&lt;&gt;Archived")/COUNTIFS('Access Register'!$A$4:$A$103,"&lt;&gt;",'Access Register'!$L$4:$L$103,"&lt;&gt;Archived"),""))</f>
        <v/>
      </c>
    </row>
    <row r="14"/>
    <row r="15"/>
    <row r="16" ht="32" customHeight="1">
      <c r="A16" s="11" t="inlineStr">
        <is>
          <t>Access Status</t>
        </is>
      </c>
      <c r="B16" s="11" t="inlineStr">
        <is>
          <t>Count</t>
        </is>
      </c>
      <c r="D16" s="11" t="inlineStr">
        <is>
          <t>Key Custody Status</t>
        </is>
      </c>
      <c r="E16" s="11" t="inlineStr">
        <is>
          <t>Count</t>
        </is>
      </c>
    </row>
    <row r="17">
      <c r="A17" s="12" t="inlineStr">
        <is>
          <t>Active</t>
        </is>
      </c>
      <c r="B17" s="12">
        <f>COUNTIF('Access Register'!$L$4:$L$103,"Active")</f>
        <v/>
      </c>
      <c r="D17" s="12" t="inlineStr">
        <is>
          <t>Open</t>
        </is>
      </c>
      <c r="E17" s="12">
        <f>COUNTIF('Key Custody'!$I$4:$I$103,"Open")</f>
        <v/>
      </c>
    </row>
    <row r="18">
      <c r="A18" s="13" t="inlineStr">
        <is>
          <t>Paused</t>
        </is>
      </c>
      <c r="B18" s="13">
        <f>COUNTIF('Access Register'!$L$4:$L$103,"Paused")</f>
        <v/>
      </c>
      <c r="D18" s="13" t="inlineStr">
        <is>
          <t>Overdue</t>
        </is>
      </c>
      <c r="E18" s="13">
        <f>COUNTIF('Key Custody'!$I$4:$I$103,"Overdue")</f>
        <v/>
      </c>
    </row>
    <row r="19">
      <c r="A19" s="12" t="inlineStr">
        <is>
          <t>Archived</t>
        </is>
      </c>
      <c r="B19" s="12">
        <f>COUNTIF('Access Register'!$L$4:$L$103,"Archived")</f>
        <v/>
      </c>
      <c r="D19" s="12" t="inlineStr">
        <is>
          <t>Returned</t>
        </is>
      </c>
      <c r="E19" s="12">
        <f>COUNTIF('Key Custody'!$I$4:$I$103,"Returned")</f>
        <v/>
      </c>
    </row>
    <row r="20">
      <c r="D20" s="13" t="inlineStr">
        <is>
          <t>Not Checked Out</t>
        </is>
      </c>
      <c r="E20" s="13">
        <f>COUNTIF('Key Custody'!$I$4:$I$103,"Not Checked Out")</f>
        <v/>
      </c>
    </row>
  </sheetData>
  <mergeCells count="1">
    <mergeCell ref="A1:F1"/>
  </mergeCells>
  <conditionalFormatting sqref="B7:B9">
    <cfRule type="expression" priority="1" dxfId="0">
      <formula>AND(ISNUMBER($B7),$B7&gt;0)</formula>
    </cfRule>
  </conditionalFormatting>
  <conditionalFormatting sqref="B11:B12">
    <cfRule type="expression" priority="2" dxfId="0">
      <formula>AND(ISNUMBER($B11),$B11&gt;0)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A93F2C"/>
    <outlinePr summaryBelow="1" summaryRight="1"/>
    <pageSetUpPr/>
  </sheetPr>
  <dimension ref="A1:P10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8" customWidth="1" min="3" max="3"/>
    <col width="23" customWidth="1" min="4" max="4"/>
    <col width="14" customWidth="1" min="5" max="5"/>
    <col width="14" customWidth="1" min="6" max="6"/>
    <col width="14" customWidth="1" min="7" max="7"/>
    <col width="14" customWidth="1" min="8" max="8"/>
    <col width="30" customWidth="1" min="9" max="9"/>
    <col width="25" customWidth="1" min="10" max="10"/>
    <col width="19" customWidth="1" min="11" max="11"/>
    <col width="13" customWidth="1" min="12" max="12"/>
    <col width="14" customWidth="1" min="13" max="13"/>
    <col width="14" customWidth="1" min="14" max="14"/>
    <col width="13" customWidth="1" min="15" max="15"/>
    <col width="25" customWidth="1" min="16" max="16"/>
  </cols>
  <sheetData>
    <row r="1" ht="28" customHeight="1">
      <c r="A1" s="1" t="inlineStr">
        <is>
          <t>Pet Home Access Instruction Register | Access Windows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30" t="n"/>
    </row>
    <row r="2" ht="24" customHeight="1">
      <c r="A2" s="2" t="inlineStr">
        <is>
          <t>Field guide</t>
        </is>
      </c>
      <c r="B2" s="3" t="inlineStr">
        <is>
          <t>Use non-secret references only. Do not enter door, alarm, lockbox, safe codes, or hiding locations.</t>
        </is>
      </c>
    </row>
    <row r="3" ht="32" customHeight="1">
      <c r="A3" s="4" t="inlineStr">
        <is>
          <t>Access ID</t>
        </is>
      </c>
      <c r="B3" s="4" t="inlineStr">
        <is>
          <t>Client ID</t>
        </is>
      </c>
      <c r="C3" s="4" t="inlineStr">
        <is>
          <t>Pet Name</t>
        </is>
      </c>
      <c r="D3" s="4" t="inlineStr">
        <is>
          <t>Home Label</t>
        </is>
      </c>
      <c r="E3" s="4" t="inlineStr">
        <is>
          <t>Effective Start</t>
        </is>
      </c>
      <c r="F3" s="4" t="inlineStr">
        <is>
          <t>Effective End</t>
        </is>
      </c>
      <c r="G3" s="4" t="inlineStr">
        <is>
          <t>Allowed Start</t>
        </is>
      </c>
      <c r="H3" s="4" t="inlineStr">
        <is>
          <t>Allowed End</t>
        </is>
      </c>
      <c r="I3" s="4" t="inlineStr">
        <is>
          <t>Instruction Reference (No Secrets)</t>
        </is>
      </c>
      <c r="J3" s="4" t="inlineStr">
        <is>
          <t>Access Method</t>
        </is>
      </c>
      <c r="K3" s="4" t="inlineStr">
        <is>
          <t>Assigned Worker</t>
        </is>
      </c>
      <c r="L3" s="4" t="inlineStr">
        <is>
          <t>Status</t>
        </is>
      </c>
      <c r="M3" s="4" t="inlineStr">
        <is>
          <t>Last Reviewed</t>
        </is>
      </c>
      <c r="N3" s="4" t="inlineStr">
        <is>
          <t>Review Due</t>
        </is>
      </c>
      <c r="O3" s="4" t="inlineStr">
        <is>
          <t>Window Hours</t>
        </is>
      </c>
      <c r="P3" s="4" t="inlineStr">
        <is>
          <t>Check Needed</t>
        </is>
      </c>
    </row>
    <row r="4" ht="22" customHeight="1">
      <c r="A4" s="14" t="inlineStr">
        <is>
          <t>ACC-EX-001</t>
        </is>
      </c>
      <c r="B4" s="14" t="inlineStr">
        <is>
          <t>CL-EX-001</t>
        </is>
      </c>
      <c r="C4" s="14" t="inlineStr">
        <is>
          <t>Comet Example</t>
        </is>
      </c>
      <c r="D4" s="14" t="inlineStr">
        <is>
          <t>Alder Example Home</t>
        </is>
      </c>
      <c r="E4" s="15" t="n">
        <v>46244</v>
      </c>
      <c r="F4" s="15" t="n">
        <v>46394</v>
      </c>
      <c r="G4" s="16" t="n">
        <v>0.375</v>
      </c>
      <c r="H4" s="16" t="n">
        <v>0.5</v>
      </c>
      <c r="I4" s="14" t="inlineStr">
        <is>
          <t>Client file EX-REF-001</t>
        </is>
      </c>
      <c r="J4" s="14" t="inlineStr">
        <is>
          <t>Business Key</t>
        </is>
      </c>
      <c r="K4" s="14" t="inlineStr">
        <is>
          <t>Casey Sample</t>
        </is>
      </c>
      <c r="L4" s="14" t="inlineStr">
        <is>
          <t>Active</t>
        </is>
      </c>
      <c r="M4" s="15" t="n">
        <v>46254</v>
      </c>
      <c r="N4" s="17">
        <f>IF(M4="","",IFERROR(M4+Assumptions!$B$4,""))</f>
        <v/>
      </c>
      <c r="O4" s="18">
        <f>IF(OR(G4="",H4=""),"",IF(H4&lt;=G4,"",IFERROR((H4-G4)*24,"")))</f>
        <v/>
      </c>
      <c r="P4" s="19">
        <f>IF(A4="","",IF(L4="Archived","OK",IF(OR(B4="",C4="",D4="",E4="",F4="",G4="",H4="",I4="",J4="",K4="",M4=""),"Complete required fields",IF(F4&lt;E4,"Check date order",IF(H4&lt;=G4,"Check access window",IF(O4&gt;Assumptions!$B$6,"Check window length",IF(AND(J4="Business Key",COUNTIFS('Key Custody'!$D$4:$D$103,A4,'Key Custody'!$F$4:$F$103,"&lt;&gt;",'Key Custody'!$H$4:$H$103,"")=0),"Check key custody",IF(N4&lt;TODAY(),"Review due",IF(AND(L4="Active",F4&lt;TODAY()),"End date passed","OK")))))))))</f>
        <v/>
      </c>
    </row>
    <row r="5" ht="22" customHeight="1">
      <c r="A5" s="14" t="inlineStr">
        <is>
          <t>ACC-EX-002</t>
        </is>
      </c>
      <c r="B5" s="14" t="inlineStr">
        <is>
          <t>CL-EX-002</t>
        </is>
      </c>
      <c r="C5" s="14" t="inlineStr">
        <is>
          <t>Maple Sample</t>
        </is>
      </c>
      <c r="D5" s="14" t="inlineStr">
        <is>
          <t>Birch Example Home</t>
        </is>
      </c>
      <c r="E5" s="15" t="n">
        <v>46264</v>
      </c>
      <c r="F5" s="15" t="n">
        <v>46281</v>
      </c>
      <c r="G5" s="16" t="n">
        <v>0.3333333333333333</v>
      </c>
      <c r="H5" s="16" t="n">
        <v>0.4166666666666667</v>
      </c>
      <c r="I5" s="14" t="inlineStr">
        <is>
          <t>Visit plan EX-REF-002</t>
        </is>
      </c>
      <c r="J5" s="14" t="inlineStr">
        <is>
          <t>Client Present</t>
        </is>
      </c>
      <c r="K5" s="14" t="inlineStr">
        <is>
          <t>Morgan Fiction</t>
        </is>
      </c>
      <c r="L5" s="14" t="inlineStr">
        <is>
          <t>Active</t>
        </is>
      </c>
      <c r="M5" s="15" t="n">
        <v>46269</v>
      </c>
      <c r="N5" s="20">
        <f>IF(M5="","",IFERROR(M5+Assumptions!$B$4,""))</f>
        <v/>
      </c>
      <c r="O5" s="21">
        <f>IF(OR(G5="",H5=""),"",IF(H5&lt;=G5,"",IFERROR((H5-G5)*24,"")))</f>
        <v/>
      </c>
      <c r="P5" s="22">
        <f>IF(A5="","",IF(L5="Archived","OK",IF(OR(B5="",C5="",D5="",E5="",F5="",G5="",H5="",I5="",J5="",K5="",M5=""),"Complete required fields",IF(F5&lt;E5,"Check date order",IF(H5&lt;=G5,"Check access window",IF(O5&gt;Assumptions!$B$6,"Check window length",IF(AND(J5="Business Key",COUNTIFS('Key Custody'!$D$4:$D$103,A5,'Key Custody'!$F$4:$F$103,"&lt;&gt;",'Key Custody'!$H$4:$H$103,"")=0),"Check key custody",IF(N5&lt;TODAY(),"Review due",IF(AND(L5="Active",F5&lt;TODAY()),"End date passed","OK")))))))))</f>
        <v/>
      </c>
    </row>
    <row r="6" ht="22" customHeight="1">
      <c r="A6" s="14" t="inlineStr">
        <is>
          <t>ACC-EX-003</t>
        </is>
      </c>
      <c r="B6" s="14" t="inlineStr">
        <is>
          <t>CL-EX-003</t>
        </is>
      </c>
      <c r="C6" s="14" t="inlineStr">
        <is>
          <t>Orbit Example</t>
        </is>
      </c>
      <c r="D6" s="14" t="inlineStr">
        <is>
          <t>Cedar Example Home</t>
        </is>
      </c>
      <c r="E6" s="15" t="n">
        <v>46214</v>
      </c>
      <c r="F6" s="15" t="n">
        <v>46334</v>
      </c>
      <c r="G6" s="16" t="n">
        <v>0.5</v>
      </c>
      <c r="H6" s="16" t="n">
        <v>0.6666666666666666</v>
      </c>
      <c r="I6" s="14" t="inlineStr">
        <is>
          <t>Client file EX-REF-003</t>
        </is>
      </c>
      <c r="J6" s="14" t="inlineStr">
        <is>
          <t>Business Key</t>
        </is>
      </c>
      <c r="K6" s="14" t="inlineStr">
        <is>
          <t>Jordan Example</t>
        </is>
      </c>
      <c r="L6" s="14" t="inlineStr">
        <is>
          <t>Paused</t>
        </is>
      </c>
      <c r="M6" s="15" t="n">
        <v>46254</v>
      </c>
      <c r="N6" s="17">
        <f>IF(M6="","",IFERROR(M6+Assumptions!$B$4,""))</f>
        <v/>
      </c>
      <c r="O6" s="18">
        <f>IF(OR(G6="",H6=""),"",IF(H6&lt;=G6,"",IFERROR((H6-G6)*24,"")))</f>
        <v/>
      </c>
      <c r="P6" s="19">
        <f>IF(A6="","",IF(L6="Archived","OK",IF(OR(B6="",C6="",D6="",E6="",F6="",G6="",H6="",I6="",J6="",K6="",M6=""),"Complete required fields",IF(F6&lt;E6,"Check date order",IF(H6&lt;=G6,"Check access window",IF(O6&gt;Assumptions!$B$6,"Check window length",IF(AND(J6="Business Key",COUNTIFS('Key Custody'!$D$4:$D$103,A6,'Key Custody'!$F$4:$F$103,"&lt;&gt;",'Key Custody'!$H$4:$H$103,"")=0),"Check key custody",IF(N6&lt;TODAY(),"Review due",IF(AND(L6="Active",F6&lt;TODAY()),"End date passed","OK")))))))))</f>
        <v/>
      </c>
    </row>
    <row r="7" ht="22" customHeight="1">
      <c r="A7" s="14" t="inlineStr">
        <is>
          <t>ACC-EX-004</t>
        </is>
      </c>
      <c r="B7" s="14" t="inlineStr">
        <is>
          <t>CL-EX-004</t>
        </is>
      </c>
      <c r="C7" s="14" t="inlineStr">
        <is>
          <t>Poppy Sample</t>
        </is>
      </c>
      <c r="D7" s="14" t="inlineStr">
        <is>
          <t>Dogwood Example Home</t>
        </is>
      </c>
      <c r="E7" s="15" t="n">
        <v>46074</v>
      </c>
      <c r="F7" s="15" t="n">
        <v>46304</v>
      </c>
      <c r="G7" s="16" t="n">
        <v>0.2916666666666667</v>
      </c>
      <c r="H7" s="16" t="n">
        <v>0.375</v>
      </c>
      <c r="I7" s="14" t="inlineStr">
        <is>
          <t>Concierge note EX-REF-004</t>
        </is>
      </c>
      <c r="J7" s="14" t="inlineStr">
        <is>
          <t>Concierge / Front Desk</t>
        </is>
      </c>
      <c r="K7" s="14" t="inlineStr">
        <is>
          <t>Riley Placeholder</t>
        </is>
      </c>
      <c r="L7" s="14" t="inlineStr">
        <is>
          <t>Active</t>
        </is>
      </c>
      <c r="M7" s="15" t="n">
        <v>46174</v>
      </c>
      <c r="N7" s="20">
        <f>IF(M7="","",IFERROR(M7+Assumptions!$B$4,""))</f>
        <v/>
      </c>
      <c r="O7" s="21">
        <f>IF(OR(G7="",H7=""),"",IF(H7&lt;=G7,"",IFERROR((H7-G7)*24,"")))</f>
        <v/>
      </c>
      <c r="P7" s="22">
        <f>IF(A7="","",IF(L7="Archived","OK",IF(OR(B7="",C7="",D7="",E7="",F7="",G7="",H7="",I7="",J7="",K7="",M7=""),"Complete required fields",IF(F7&lt;E7,"Check date order",IF(H7&lt;=G7,"Check access window",IF(O7&gt;Assumptions!$B$6,"Check window length",IF(AND(J7="Business Key",COUNTIFS('Key Custody'!$D$4:$D$103,A7,'Key Custody'!$F$4:$F$103,"&lt;&gt;",'Key Custody'!$H$4:$H$103,"")=0),"Check key custody",IF(N7&lt;TODAY(),"Review due",IF(AND(L7="Active",F7&lt;TODAY()),"End date passed","OK")))))))))</f>
        <v/>
      </c>
    </row>
    <row r="8" ht="22" customHeight="1">
      <c r="A8" s="14" t="inlineStr">
        <is>
          <t>ACC-EX-005</t>
        </is>
      </c>
      <c r="B8" s="14" t="inlineStr">
        <is>
          <t>CL-EX-005</t>
        </is>
      </c>
      <c r="C8" s="14" t="inlineStr">
        <is>
          <t>Rocket Example</t>
        </is>
      </c>
      <c r="D8" s="14" t="inlineStr">
        <is>
          <t>Elm Example Home</t>
        </is>
      </c>
      <c r="E8" s="15" t="n">
        <v>46074</v>
      </c>
      <c r="F8" s="15" t="n">
        <v>46254</v>
      </c>
      <c r="G8" s="16" t="n">
        <v>0.4166666666666667</v>
      </c>
      <c r="H8" s="16" t="n">
        <v>0.5833333333333334</v>
      </c>
      <c r="I8" s="14" t="inlineStr">
        <is>
          <t>Archived file EX-REF-005</t>
        </is>
      </c>
      <c r="J8" s="14" t="inlineStr">
        <is>
          <t>Business Key</t>
        </is>
      </c>
      <c r="K8" s="14" t="inlineStr">
        <is>
          <t>Riley Placeholder</t>
        </is>
      </c>
      <c r="L8" s="14" t="inlineStr">
        <is>
          <t>Archived</t>
        </is>
      </c>
      <c r="M8" s="15" t="n">
        <v>46124</v>
      </c>
      <c r="N8" s="17">
        <f>IF(M8="","",IFERROR(M8+Assumptions!$B$4,""))</f>
        <v/>
      </c>
      <c r="O8" s="18">
        <f>IF(OR(G8="",H8=""),"",IF(H8&lt;=G8,"",IFERROR((H8-G8)*24,"")))</f>
        <v/>
      </c>
      <c r="P8" s="19">
        <f>IF(A8="","",IF(L8="Archived","OK",IF(OR(B8="",C8="",D8="",E8="",F8="",G8="",H8="",I8="",J8="",K8="",M8=""),"Complete required fields",IF(F8&lt;E8,"Check date order",IF(H8&lt;=G8,"Check access window",IF(O8&gt;Assumptions!$B$6,"Check window length",IF(AND(J8="Business Key",COUNTIFS('Key Custody'!$D$4:$D$103,A8,'Key Custody'!$F$4:$F$103,"&lt;&gt;",'Key Custody'!$H$4:$H$103,"")=0),"Check key custody",IF(N8&lt;TODAY(),"Review due",IF(AND(L8="Active",F8&lt;TODAY()),"End date passed","OK")))))))))</f>
        <v/>
      </c>
    </row>
    <row r="9" ht="22" customHeight="1">
      <c r="A9" s="14" t="inlineStr">
        <is>
          <t>ACC-EX-006</t>
        </is>
      </c>
      <c r="B9" s="14" t="inlineStr">
        <is>
          <t>CL-EX-006</t>
        </is>
      </c>
      <c r="C9" s="14" t="inlineStr">
        <is>
          <t>Sunny Sample</t>
        </is>
      </c>
      <c r="D9" s="14" t="inlineStr">
        <is>
          <t>Fir Example Home</t>
        </is>
      </c>
      <c r="E9" s="15" t="n">
        <v>46259</v>
      </c>
      <c r="F9" s="15" t="n">
        <v>46364</v>
      </c>
      <c r="G9" s="16" t="n">
        <v>0.375</v>
      </c>
      <c r="H9" s="16" t="n">
        <v>0.5416666666666666</v>
      </c>
      <c r="I9" s="14" t="inlineStr">
        <is>
          <t>Client file EX-REF-006</t>
        </is>
      </c>
      <c r="J9" s="14" t="inlineStr">
        <is>
          <t>Business Key</t>
        </is>
      </c>
      <c r="K9" s="14" t="inlineStr">
        <is>
          <t>Casey Sample</t>
        </is>
      </c>
      <c r="L9" s="14" t="inlineStr">
        <is>
          <t>Active</t>
        </is>
      </c>
      <c r="M9" s="15" t="n">
        <v>46264</v>
      </c>
      <c r="N9" s="20">
        <f>IF(M9="","",IFERROR(M9+Assumptions!$B$4,""))</f>
        <v/>
      </c>
      <c r="O9" s="21">
        <f>IF(OR(G9="",H9=""),"",IF(H9&lt;=G9,"",IFERROR((H9-G9)*24,"")))</f>
        <v/>
      </c>
      <c r="P9" s="22">
        <f>IF(A9="","",IF(L9="Archived","OK",IF(OR(B9="",C9="",D9="",E9="",F9="",G9="",H9="",I9="",J9="",K9="",M9=""),"Complete required fields",IF(F9&lt;E9,"Check date order",IF(H9&lt;=G9,"Check access window",IF(O9&gt;Assumptions!$B$6,"Check window length",IF(AND(J9="Business Key",COUNTIFS('Key Custody'!$D$4:$D$103,A9,'Key Custody'!$F$4:$F$103,"&lt;&gt;",'Key Custody'!$H$4:$H$103,"")=0),"Check key custody",IF(N9&lt;TODAY(),"Review due",IF(AND(L9="Active",F9&lt;TODAY()),"End date passed","OK")))))))))</f>
        <v/>
      </c>
    </row>
    <row r="10" ht="22" customHeight="1">
      <c r="A10" s="14" t="inlineStr">
        <is>
          <t>ACC-EX-007</t>
        </is>
      </c>
      <c r="B10" s="14" t="inlineStr">
        <is>
          <t>CL-EX-007</t>
        </is>
      </c>
      <c r="C10" s="14" t="inlineStr">
        <is>
          <t>Tango Example</t>
        </is>
      </c>
      <c r="D10" s="14" t="inlineStr">
        <is>
          <t>Grove Example Home</t>
        </is>
      </c>
      <c r="E10" s="15" t="n">
        <v>46269</v>
      </c>
      <c r="F10" s="15" t="n">
        <v>46454</v>
      </c>
      <c r="G10" s="16" t="n">
        <v>0.75</v>
      </c>
      <c r="H10" s="16" t="n">
        <v>0.9166666666666666</v>
      </c>
      <c r="I10" s="14" t="inlineStr">
        <is>
          <t>External reference EX-REF-007</t>
        </is>
      </c>
      <c r="J10" s="14" t="inlineStr">
        <is>
          <t>Lockbox Reference Only</t>
        </is>
      </c>
      <c r="K10" s="14" t="inlineStr">
        <is>
          <t>Morgan Fiction</t>
        </is>
      </c>
      <c r="L10" s="14" t="inlineStr">
        <is>
          <t>Active</t>
        </is>
      </c>
      <c r="M10" s="15" t="n">
        <v>46259</v>
      </c>
      <c r="N10" s="17">
        <f>IF(M10="","",IFERROR(M10+Assumptions!$B$4,""))</f>
        <v/>
      </c>
      <c r="O10" s="18">
        <f>IF(OR(G10="",H10=""),"",IF(H10&lt;=G10,"",IFERROR((H10-G10)*24,"")))</f>
        <v/>
      </c>
      <c r="P10" s="19">
        <f>IF(A10="","",IF(L10="Archived","OK",IF(OR(B10="",C10="",D10="",E10="",F10="",G10="",H10="",I10="",J10="",K10="",M10=""),"Complete required fields",IF(F10&lt;E10,"Check date order",IF(H10&lt;=G10,"Check access window",IF(O10&gt;Assumptions!$B$6,"Check window length",IF(AND(J10="Business Key",COUNTIFS('Key Custody'!$D$4:$D$103,A10,'Key Custody'!$F$4:$F$103,"&lt;&gt;",'Key Custody'!$H$4:$H$103,"")=0),"Check key custody",IF(N10&lt;TODAY(),"Review due",IF(AND(L10="Active",F10&lt;TODAY()),"End date passed","OK")))))))))</f>
        <v/>
      </c>
    </row>
    <row r="11" ht="22" customHeight="1">
      <c r="A11" s="14" t="inlineStr">
        <is>
          <t>ACC-EX-008</t>
        </is>
      </c>
      <c r="B11" s="14" t="inlineStr">
        <is>
          <t>CL-EX-008</t>
        </is>
      </c>
      <c r="C11" s="14" t="inlineStr">
        <is>
          <t>Willow Sample</t>
        </is>
      </c>
      <c r="D11" s="14" t="inlineStr">
        <is>
          <t>Hawthorn Example Home</t>
        </is>
      </c>
      <c r="E11" s="15" t="n">
        <v>46274</v>
      </c>
      <c r="F11" s="15" t="n">
        <v>46274</v>
      </c>
      <c r="G11" s="16" t="n">
        <v>0.3333333333333333</v>
      </c>
      <c r="H11" s="16" t="n">
        <v>0.8333333333333334</v>
      </c>
      <c r="I11" s="14" t="inlineStr">
        <is>
          <t>Client file EX-REF-008</t>
        </is>
      </c>
      <c r="J11" s="14" t="inlineStr">
        <is>
          <t>Business Key</t>
        </is>
      </c>
      <c r="K11" s="14" t="inlineStr">
        <is>
          <t>Jordan Example</t>
        </is>
      </c>
      <c r="L11" s="14" t="inlineStr">
        <is>
          <t>Active</t>
        </is>
      </c>
      <c r="M11" s="15" t="n">
        <v>46274</v>
      </c>
      <c r="N11" s="20">
        <f>IF(M11="","",IFERROR(M11+Assumptions!$B$4,""))</f>
        <v/>
      </c>
      <c r="O11" s="21">
        <f>IF(OR(G11="",H11=""),"",IF(H11&lt;=G11,"",IFERROR((H11-G11)*24,"")))</f>
        <v/>
      </c>
      <c r="P11" s="22">
        <f>IF(A11="","",IF(L11="Archived","OK",IF(OR(B11="",C11="",D11="",E11="",F11="",G11="",H11="",I11="",J11="",K11="",M11=""),"Complete required fields",IF(F11&lt;E11,"Check date order",IF(H11&lt;=G11,"Check access window",IF(O11&gt;Assumptions!$B$6,"Check window length",IF(AND(J11="Business Key",COUNTIFS('Key Custody'!$D$4:$D$103,A11,'Key Custody'!$F$4:$F$103,"&lt;&gt;",'Key Custody'!$H$4:$H$103,"")=0),"Check key custody",IF(N11&lt;TODAY(),"Review due",IF(AND(L11="Active",F11&lt;TODAY()),"End date passed","OK")))))))))</f>
        <v/>
      </c>
    </row>
    <row r="12" ht="22" customHeight="1">
      <c r="A12" s="14" t="inlineStr">
        <is>
          <t>ACC-EX-009</t>
        </is>
      </c>
      <c r="B12" s="14" t="inlineStr">
        <is>
          <t>CL-EX-009</t>
        </is>
      </c>
      <c r="C12" s="14" t="inlineStr">
        <is>
          <t>Ziggy Example</t>
        </is>
      </c>
      <c r="D12" s="14" t="inlineStr">
        <is>
          <t>Ivy Example Home</t>
        </is>
      </c>
      <c r="E12" s="15" t="n">
        <v>46184</v>
      </c>
      <c r="F12" s="15" t="n">
        <v>46319</v>
      </c>
      <c r="G12" s="16" t="n">
        <v>0.5416666666666666</v>
      </c>
      <c r="H12" s="16" t="n">
        <v>0.7083333333333334</v>
      </c>
      <c r="I12" s="14" t="inlineStr">
        <is>
          <t>Visit plan EX-REF-009</t>
        </is>
      </c>
      <c r="J12" s="14" t="inlineStr">
        <is>
          <t>Business Key</t>
        </is>
      </c>
      <c r="K12" s="14" t="inlineStr">
        <is>
          <t>Riley Placeholder</t>
        </is>
      </c>
      <c r="L12" s="14" t="inlineStr">
        <is>
          <t>Active</t>
        </is>
      </c>
      <c r="M12" s="15" t="n">
        <v>46244</v>
      </c>
      <c r="N12" s="17">
        <f>IF(M12="","",IFERROR(M12+Assumptions!$B$4,""))</f>
        <v/>
      </c>
      <c r="O12" s="18">
        <f>IF(OR(G12="",H12=""),"",IF(H12&lt;=G12,"",IFERROR((H12-G12)*24,"")))</f>
        <v/>
      </c>
      <c r="P12" s="19">
        <f>IF(A12="","",IF(L12="Archived","OK",IF(OR(B12="",C12="",D12="",E12="",F12="",G12="",H12="",I12="",J12="",K12="",M12=""),"Complete required fields",IF(F12&lt;E12,"Check date order",IF(H12&lt;=G12,"Check access window",IF(O12&gt;Assumptions!$B$6,"Check window length",IF(AND(J12="Business Key",COUNTIFS('Key Custody'!$D$4:$D$103,A12,'Key Custody'!$F$4:$F$103,"&lt;&gt;",'Key Custody'!$H$4:$H$103,"")=0),"Check key custody",IF(N12&lt;TODAY(),"Review due",IF(AND(L12="Active",F12&lt;TODAY()),"End date passed","OK")))))))))</f>
        <v/>
      </c>
    </row>
    <row r="13" ht="22" customHeight="1">
      <c r="A13" s="14" t="inlineStr">
        <is>
          <t>ACC-EX-010</t>
        </is>
      </c>
      <c r="B13" s="14" t="inlineStr">
        <is>
          <t>CL-EX-010</t>
        </is>
      </c>
      <c r="C13" s="14" t="inlineStr">
        <is>
          <t>Nova Sample</t>
        </is>
      </c>
      <c r="D13" s="14" t="inlineStr">
        <is>
          <t>Juniper Example Home</t>
        </is>
      </c>
      <c r="E13" s="15" t="n">
        <v>46275</v>
      </c>
      <c r="F13" s="15" t="n">
        <v>46474</v>
      </c>
      <c r="G13" s="16" t="n">
        <v>0.4166666666666667</v>
      </c>
      <c r="H13" s="16" t="n">
        <v>0.4583333333333333</v>
      </c>
      <c r="I13" s="14" t="inlineStr">
        <is>
          <t>Client file EX-REF-010</t>
        </is>
      </c>
      <c r="J13" s="14" t="inlineStr">
        <is>
          <t>Business Key</t>
        </is>
      </c>
      <c r="K13" s="14" t="inlineStr">
        <is>
          <t>Casey Sample</t>
        </is>
      </c>
      <c r="L13" s="14" t="inlineStr">
        <is>
          <t>Paused</t>
        </is>
      </c>
      <c r="M13" s="15" t="n">
        <v>46274</v>
      </c>
      <c r="N13" s="20">
        <f>IF(M13="","",IFERROR(M13+Assumptions!$B$4,""))</f>
        <v/>
      </c>
      <c r="O13" s="21">
        <f>IF(OR(G13="",H13=""),"",IF(H13&lt;=G13,"",IFERROR((H13-G13)*24,"")))</f>
        <v/>
      </c>
      <c r="P13" s="22">
        <f>IF(A13="","",IF(L13="Archived","OK",IF(OR(B13="",C13="",D13="",E13="",F13="",G13="",H13="",I13="",J13="",K13="",M13=""),"Complete required fields",IF(F13&lt;E13,"Check date order",IF(H13&lt;=G13,"Check access window",IF(O13&gt;Assumptions!$B$6,"Check window length",IF(AND(J13="Business Key",COUNTIFS('Key Custody'!$D$4:$D$103,A13,'Key Custody'!$F$4:$F$103,"&lt;&gt;",'Key Custody'!$H$4:$H$103,"")=0),"Check key custody",IF(N13&lt;TODAY(),"Review due",IF(AND(L13="Active",F13&lt;TODAY()),"End date passed","OK")))))))))</f>
        <v/>
      </c>
    </row>
    <row r="14" ht="22" customHeight="1">
      <c r="A14" s="14" t="n"/>
      <c r="B14" s="14" t="n"/>
      <c r="C14" s="14" t="n"/>
      <c r="D14" s="14" t="n"/>
      <c r="E14" s="15" t="n"/>
      <c r="F14" s="15" t="n"/>
      <c r="G14" s="16" t="n"/>
      <c r="H14" s="16" t="n"/>
      <c r="I14" s="14" t="n"/>
      <c r="J14" s="14" t="n"/>
      <c r="K14" s="14" t="n"/>
      <c r="L14" s="14" t="n"/>
      <c r="M14" s="15" t="n"/>
      <c r="N14" s="17">
        <f>IF(M14="","",IFERROR(M14+Assumptions!$B$4,""))</f>
        <v/>
      </c>
      <c r="O14" s="18">
        <f>IF(OR(G14="",H14=""),"",IF(H14&lt;=G14,"",IFERROR((H14-G14)*24,"")))</f>
        <v/>
      </c>
      <c r="P14" s="19">
        <f>IF(A14="","",IF(L14="Archived","OK",IF(OR(B14="",C14="",D14="",E14="",F14="",G14="",H14="",I14="",J14="",K14="",M14=""),"Complete required fields",IF(F14&lt;E14,"Check date order",IF(H14&lt;=G14,"Check access window",IF(O14&gt;Assumptions!$B$6,"Check window length",IF(AND(J14="Business Key",COUNTIFS('Key Custody'!$D$4:$D$103,A14,'Key Custody'!$F$4:$F$103,"&lt;&gt;",'Key Custody'!$H$4:$H$103,"")=0),"Check key custody",IF(N14&lt;TODAY(),"Review due",IF(AND(L14="Active",F14&lt;TODAY()),"End date passed","OK")))))))))</f>
        <v/>
      </c>
    </row>
    <row r="15" ht="22" customHeight="1">
      <c r="A15" s="14" t="n"/>
      <c r="B15" s="14" t="n"/>
      <c r="C15" s="14" t="n"/>
      <c r="D15" s="14" t="n"/>
      <c r="E15" s="15" t="n"/>
      <c r="F15" s="15" t="n"/>
      <c r="G15" s="16" t="n"/>
      <c r="H15" s="16" t="n"/>
      <c r="I15" s="14" t="n"/>
      <c r="J15" s="14" t="n"/>
      <c r="K15" s="14" t="n"/>
      <c r="L15" s="14" t="n"/>
      <c r="M15" s="15" t="n"/>
      <c r="N15" s="20">
        <f>IF(M15="","",IFERROR(M15+Assumptions!$B$4,""))</f>
        <v/>
      </c>
      <c r="O15" s="21">
        <f>IF(OR(G15="",H15=""),"",IF(H15&lt;=G15,"",IFERROR((H15-G15)*24,"")))</f>
        <v/>
      </c>
      <c r="P15" s="22">
        <f>IF(A15="","",IF(L15="Archived","OK",IF(OR(B15="",C15="",D15="",E15="",F15="",G15="",H15="",I15="",J15="",K15="",M15=""),"Complete required fields",IF(F15&lt;E15,"Check date order",IF(H15&lt;=G15,"Check access window",IF(O15&gt;Assumptions!$B$6,"Check window length",IF(AND(J15="Business Key",COUNTIFS('Key Custody'!$D$4:$D$103,A15,'Key Custody'!$F$4:$F$103,"&lt;&gt;",'Key Custody'!$H$4:$H$103,"")=0),"Check key custody",IF(N15&lt;TODAY(),"Review due",IF(AND(L15="Active",F15&lt;TODAY()),"End date passed","OK")))))))))</f>
        <v/>
      </c>
    </row>
    <row r="16" ht="22" customHeight="1">
      <c r="A16" s="14" t="n"/>
      <c r="B16" s="14" t="n"/>
      <c r="C16" s="14" t="n"/>
      <c r="D16" s="14" t="n"/>
      <c r="E16" s="15" t="n"/>
      <c r="F16" s="15" t="n"/>
      <c r="G16" s="16" t="n"/>
      <c r="H16" s="16" t="n"/>
      <c r="I16" s="14" t="n"/>
      <c r="J16" s="14" t="n"/>
      <c r="K16" s="14" t="n"/>
      <c r="L16" s="14" t="n"/>
      <c r="M16" s="15" t="n"/>
      <c r="N16" s="17">
        <f>IF(M16="","",IFERROR(M16+Assumptions!$B$4,""))</f>
        <v/>
      </c>
      <c r="O16" s="18">
        <f>IF(OR(G16="",H16=""),"",IF(H16&lt;=G16,"",IFERROR((H16-G16)*24,"")))</f>
        <v/>
      </c>
      <c r="P16" s="19">
        <f>IF(A16="","",IF(L16="Archived","OK",IF(OR(B16="",C16="",D16="",E16="",F16="",G16="",H16="",I16="",J16="",K16="",M16=""),"Complete required fields",IF(F16&lt;E16,"Check date order",IF(H16&lt;=G16,"Check access window",IF(O16&gt;Assumptions!$B$6,"Check window length",IF(AND(J16="Business Key",COUNTIFS('Key Custody'!$D$4:$D$103,A16,'Key Custody'!$F$4:$F$103,"&lt;&gt;",'Key Custody'!$H$4:$H$103,"")=0),"Check key custody",IF(N16&lt;TODAY(),"Review due",IF(AND(L16="Active",F16&lt;TODAY()),"End date passed","OK")))))))))</f>
        <v/>
      </c>
    </row>
    <row r="17" ht="22" customHeight="1">
      <c r="A17" s="14" t="n"/>
      <c r="B17" s="14" t="n"/>
      <c r="C17" s="14" t="n"/>
      <c r="D17" s="14" t="n"/>
      <c r="E17" s="15" t="n"/>
      <c r="F17" s="15" t="n"/>
      <c r="G17" s="16" t="n"/>
      <c r="H17" s="16" t="n"/>
      <c r="I17" s="14" t="n"/>
      <c r="J17" s="14" t="n"/>
      <c r="K17" s="14" t="n"/>
      <c r="L17" s="14" t="n"/>
      <c r="M17" s="15" t="n"/>
      <c r="N17" s="20">
        <f>IF(M17="","",IFERROR(M17+Assumptions!$B$4,""))</f>
        <v/>
      </c>
      <c r="O17" s="21">
        <f>IF(OR(G17="",H17=""),"",IF(H17&lt;=G17,"",IFERROR((H17-G17)*24,"")))</f>
        <v/>
      </c>
      <c r="P17" s="22">
        <f>IF(A17="","",IF(L17="Archived","OK",IF(OR(B17="",C17="",D17="",E17="",F17="",G17="",H17="",I17="",J17="",K17="",M17=""),"Complete required fields",IF(F17&lt;E17,"Check date order",IF(H17&lt;=G17,"Check access window",IF(O17&gt;Assumptions!$B$6,"Check window length",IF(AND(J17="Business Key",COUNTIFS('Key Custody'!$D$4:$D$103,A17,'Key Custody'!$F$4:$F$103,"&lt;&gt;",'Key Custody'!$H$4:$H$103,"")=0),"Check key custody",IF(N17&lt;TODAY(),"Review due",IF(AND(L17="Active",F17&lt;TODAY()),"End date passed","OK")))))))))</f>
        <v/>
      </c>
    </row>
    <row r="18" ht="22" customHeight="1">
      <c r="A18" s="14" t="n"/>
      <c r="B18" s="14" t="n"/>
      <c r="C18" s="14" t="n"/>
      <c r="D18" s="14" t="n"/>
      <c r="E18" s="15" t="n"/>
      <c r="F18" s="15" t="n"/>
      <c r="G18" s="16" t="n"/>
      <c r="H18" s="16" t="n"/>
      <c r="I18" s="14" t="n"/>
      <c r="J18" s="14" t="n"/>
      <c r="K18" s="14" t="n"/>
      <c r="L18" s="14" t="n"/>
      <c r="M18" s="15" t="n"/>
      <c r="N18" s="17">
        <f>IF(M18="","",IFERROR(M18+Assumptions!$B$4,""))</f>
        <v/>
      </c>
      <c r="O18" s="18">
        <f>IF(OR(G18="",H18=""),"",IF(H18&lt;=G18,"",IFERROR((H18-G18)*24,"")))</f>
        <v/>
      </c>
      <c r="P18" s="19">
        <f>IF(A18="","",IF(L18="Archived","OK",IF(OR(B18="",C18="",D18="",E18="",F18="",G18="",H18="",I18="",J18="",K18="",M18=""),"Complete required fields",IF(F18&lt;E18,"Check date order",IF(H18&lt;=G18,"Check access window",IF(O18&gt;Assumptions!$B$6,"Check window length",IF(AND(J18="Business Key",COUNTIFS('Key Custody'!$D$4:$D$103,A18,'Key Custody'!$F$4:$F$103,"&lt;&gt;",'Key Custody'!$H$4:$H$103,"")=0),"Check key custody",IF(N18&lt;TODAY(),"Review due",IF(AND(L18="Active",F18&lt;TODAY()),"End date passed","OK")))))))))</f>
        <v/>
      </c>
    </row>
    <row r="19" ht="22" customHeight="1">
      <c r="A19" s="14" t="n"/>
      <c r="B19" s="14" t="n"/>
      <c r="C19" s="14" t="n"/>
      <c r="D19" s="14" t="n"/>
      <c r="E19" s="15" t="n"/>
      <c r="F19" s="15" t="n"/>
      <c r="G19" s="16" t="n"/>
      <c r="H19" s="16" t="n"/>
      <c r="I19" s="14" t="n"/>
      <c r="J19" s="14" t="n"/>
      <c r="K19" s="14" t="n"/>
      <c r="L19" s="14" t="n"/>
      <c r="M19" s="15" t="n"/>
      <c r="N19" s="20">
        <f>IF(M19="","",IFERROR(M19+Assumptions!$B$4,""))</f>
        <v/>
      </c>
      <c r="O19" s="21">
        <f>IF(OR(G19="",H19=""),"",IF(H19&lt;=G19,"",IFERROR((H19-G19)*24,"")))</f>
        <v/>
      </c>
      <c r="P19" s="22">
        <f>IF(A19="","",IF(L19="Archived","OK",IF(OR(B19="",C19="",D19="",E19="",F19="",G19="",H19="",I19="",J19="",K19="",M19=""),"Complete required fields",IF(F19&lt;E19,"Check date order",IF(H19&lt;=G19,"Check access window",IF(O19&gt;Assumptions!$B$6,"Check window length",IF(AND(J19="Business Key",COUNTIFS('Key Custody'!$D$4:$D$103,A19,'Key Custody'!$F$4:$F$103,"&lt;&gt;",'Key Custody'!$H$4:$H$103,"")=0),"Check key custody",IF(N19&lt;TODAY(),"Review due",IF(AND(L19="Active",F19&lt;TODAY()),"End date passed","OK")))))))))</f>
        <v/>
      </c>
    </row>
    <row r="20" ht="22" customHeight="1">
      <c r="A20" s="14" t="n"/>
      <c r="B20" s="14" t="n"/>
      <c r="C20" s="14" t="n"/>
      <c r="D20" s="14" t="n"/>
      <c r="E20" s="15" t="n"/>
      <c r="F20" s="15" t="n"/>
      <c r="G20" s="16" t="n"/>
      <c r="H20" s="16" t="n"/>
      <c r="I20" s="14" t="n"/>
      <c r="J20" s="14" t="n"/>
      <c r="K20" s="14" t="n"/>
      <c r="L20" s="14" t="n"/>
      <c r="M20" s="15" t="n"/>
      <c r="N20" s="17">
        <f>IF(M20="","",IFERROR(M20+Assumptions!$B$4,""))</f>
        <v/>
      </c>
      <c r="O20" s="18">
        <f>IF(OR(G20="",H20=""),"",IF(H20&lt;=G20,"",IFERROR((H20-G20)*24,"")))</f>
        <v/>
      </c>
      <c r="P20" s="19">
        <f>IF(A20="","",IF(L20="Archived","OK",IF(OR(B20="",C20="",D20="",E20="",F20="",G20="",H20="",I20="",J20="",K20="",M20=""),"Complete required fields",IF(F20&lt;E20,"Check date order",IF(H20&lt;=G20,"Check access window",IF(O20&gt;Assumptions!$B$6,"Check window length",IF(AND(J20="Business Key",COUNTIFS('Key Custody'!$D$4:$D$103,A20,'Key Custody'!$F$4:$F$103,"&lt;&gt;",'Key Custody'!$H$4:$H$103,"")=0),"Check key custody",IF(N20&lt;TODAY(),"Review due",IF(AND(L20="Active",F20&lt;TODAY()),"End date passed","OK")))))))))</f>
        <v/>
      </c>
    </row>
    <row r="21" ht="22" customHeight="1">
      <c r="A21" s="14" t="n"/>
      <c r="B21" s="14" t="n"/>
      <c r="C21" s="14" t="n"/>
      <c r="D21" s="14" t="n"/>
      <c r="E21" s="15" t="n"/>
      <c r="F21" s="15" t="n"/>
      <c r="G21" s="16" t="n"/>
      <c r="H21" s="16" t="n"/>
      <c r="I21" s="14" t="n"/>
      <c r="J21" s="14" t="n"/>
      <c r="K21" s="14" t="n"/>
      <c r="L21" s="14" t="n"/>
      <c r="M21" s="15" t="n"/>
      <c r="N21" s="20">
        <f>IF(M21="","",IFERROR(M21+Assumptions!$B$4,""))</f>
        <v/>
      </c>
      <c r="O21" s="21">
        <f>IF(OR(G21="",H21=""),"",IF(H21&lt;=G21,"",IFERROR((H21-G21)*24,"")))</f>
        <v/>
      </c>
      <c r="P21" s="22">
        <f>IF(A21="","",IF(L21="Archived","OK",IF(OR(B21="",C21="",D21="",E21="",F21="",G21="",H21="",I21="",J21="",K21="",M21=""),"Complete required fields",IF(F21&lt;E21,"Check date order",IF(H21&lt;=G21,"Check access window",IF(O21&gt;Assumptions!$B$6,"Check window length",IF(AND(J21="Business Key",COUNTIFS('Key Custody'!$D$4:$D$103,A21,'Key Custody'!$F$4:$F$103,"&lt;&gt;",'Key Custody'!$H$4:$H$103,"")=0),"Check key custody",IF(N21&lt;TODAY(),"Review due",IF(AND(L21="Active",F21&lt;TODAY()),"End date passed","OK")))))))))</f>
        <v/>
      </c>
    </row>
    <row r="22" ht="22" customHeight="1">
      <c r="A22" s="14" t="n"/>
      <c r="B22" s="14" t="n"/>
      <c r="C22" s="14" t="n"/>
      <c r="D22" s="14" t="n"/>
      <c r="E22" s="15" t="n"/>
      <c r="F22" s="15" t="n"/>
      <c r="G22" s="16" t="n"/>
      <c r="H22" s="16" t="n"/>
      <c r="I22" s="14" t="n"/>
      <c r="J22" s="14" t="n"/>
      <c r="K22" s="14" t="n"/>
      <c r="L22" s="14" t="n"/>
      <c r="M22" s="15" t="n"/>
      <c r="N22" s="17">
        <f>IF(M22="","",IFERROR(M22+Assumptions!$B$4,""))</f>
        <v/>
      </c>
      <c r="O22" s="18">
        <f>IF(OR(G22="",H22=""),"",IF(H22&lt;=G22,"",IFERROR((H22-G22)*24,"")))</f>
        <v/>
      </c>
      <c r="P22" s="19">
        <f>IF(A22="","",IF(L22="Archived","OK",IF(OR(B22="",C22="",D22="",E22="",F22="",G22="",H22="",I22="",J22="",K22="",M22=""),"Complete required fields",IF(F22&lt;E22,"Check date order",IF(H22&lt;=G22,"Check access window",IF(O22&gt;Assumptions!$B$6,"Check window length",IF(AND(J22="Business Key",COUNTIFS('Key Custody'!$D$4:$D$103,A22,'Key Custody'!$F$4:$F$103,"&lt;&gt;",'Key Custody'!$H$4:$H$103,"")=0),"Check key custody",IF(N22&lt;TODAY(),"Review due",IF(AND(L22="Active",F22&lt;TODAY()),"End date passed","OK")))))))))</f>
        <v/>
      </c>
    </row>
    <row r="23" ht="22" customHeight="1">
      <c r="A23" s="14" t="n"/>
      <c r="B23" s="14" t="n"/>
      <c r="C23" s="14" t="n"/>
      <c r="D23" s="14" t="n"/>
      <c r="E23" s="15" t="n"/>
      <c r="F23" s="15" t="n"/>
      <c r="G23" s="16" t="n"/>
      <c r="H23" s="16" t="n"/>
      <c r="I23" s="14" t="n"/>
      <c r="J23" s="14" t="n"/>
      <c r="K23" s="14" t="n"/>
      <c r="L23" s="14" t="n"/>
      <c r="M23" s="15" t="n"/>
      <c r="N23" s="20">
        <f>IF(M23="","",IFERROR(M23+Assumptions!$B$4,""))</f>
        <v/>
      </c>
      <c r="O23" s="21">
        <f>IF(OR(G23="",H23=""),"",IF(H23&lt;=G23,"",IFERROR((H23-G23)*24,"")))</f>
        <v/>
      </c>
      <c r="P23" s="22">
        <f>IF(A23="","",IF(L23="Archived","OK",IF(OR(B23="",C23="",D23="",E23="",F23="",G23="",H23="",I23="",J23="",K23="",M23=""),"Complete required fields",IF(F23&lt;E23,"Check date order",IF(H23&lt;=G23,"Check access window",IF(O23&gt;Assumptions!$B$6,"Check window length",IF(AND(J23="Business Key",COUNTIFS('Key Custody'!$D$4:$D$103,A23,'Key Custody'!$F$4:$F$103,"&lt;&gt;",'Key Custody'!$H$4:$H$103,"")=0),"Check key custody",IF(N23&lt;TODAY(),"Review due",IF(AND(L23="Active",F23&lt;TODAY()),"End date passed","OK")))))))))</f>
        <v/>
      </c>
    </row>
    <row r="24" ht="22" customHeight="1">
      <c r="A24" s="14" t="n"/>
      <c r="B24" s="14" t="n"/>
      <c r="C24" s="14" t="n"/>
      <c r="D24" s="14" t="n"/>
      <c r="E24" s="15" t="n"/>
      <c r="F24" s="15" t="n"/>
      <c r="G24" s="16" t="n"/>
      <c r="H24" s="16" t="n"/>
      <c r="I24" s="14" t="n"/>
      <c r="J24" s="14" t="n"/>
      <c r="K24" s="14" t="n"/>
      <c r="L24" s="14" t="n"/>
      <c r="M24" s="15" t="n"/>
      <c r="N24" s="17">
        <f>IF(M24="","",IFERROR(M24+Assumptions!$B$4,""))</f>
        <v/>
      </c>
      <c r="O24" s="18">
        <f>IF(OR(G24="",H24=""),"",IF(H24&lt;=G24,"",IFERROR((H24-G24)*24,"")))</f>
        <v/>
      </c>
      <c r="P24" s="19">
        <f>IF(A24="","",IF(L24="Archived","OK",IF(OR(B24="",C24="",D24="",E24="",F24="",G24="",H24="",I24="",J24="",K24="",M24=""),"Complete required fields",IF(F24&lt;E24,"Check date order",IF(H24&lt;=G24,"Check access window",IF(O24&gt;Assumptions!$B$6,"Check window length",IF(AND(J24="Business Key",COUNTIFS('Key Custody'!$D$4:$D$103,A24,'Key Custody'!$F$4:$F$103,"&lt;&gt;",'Key Custody'!$H$4:$H$103,"")=0),"Check key custody",IF(N24&lt;TODAY(),"Review due",IF(AND(L24="Active",F24&lt;TODAY()),"End date passed","OK")))))))))</f>
        <v/>
      </c>
    </row>
    <row r="25" ht="22" customHeight="1">
      <c r="A25" s="14" t="n"/>
      <c r="B25" s="14" t="n"/>
      <c r="C25" s="14" t="n"/>
      <c r="D25" s="14" t="n"/>
      <c r="E25" s="15" t="n"/>
      <c r="F25" s="15" t="n"/>
      <c r="G25" s="16" t="n"/>
      <c r="H25" s="16" t="n"/>
      <c r="I25" s="14" t="n"/>
      <c r="J25" s="14" t="n"/>
      <c r="K25" s="14" t="n"/>
      <c r="L25" s="14" t="n"/>
      <c r="M25" s="15" t="n"/>
      <c r="N25" s="20">
        <f>IF(M25="","",IFERROR(M25+Assumptions!$B$4,""))</f>
        <v/>
      </c>
      <c r="O25" s="21">
        <f>IF(OR(G25="",H25=""),"",IF(H25&lt;=G25,"",IFERROR((H25-G25)*24,"")))</f>
        <v/>
      </c>
      <c r="P25" s="22">
        <f>IF(A25="","",IF(L25="Archived","OK",IF(OR(B25="",C25="",D25="",E25="",F25="",G25="",H25="",I25="",J25="",K25="",M25=""),"Complete required fields",IF(F25&lt;E25,"Check date order",IF(H25&lt;=G25,"Check access window",IF(O25&gt;Assumptions!$B$6,"Check window length",IF(AND(J25="Business Key",COUNTIFS('Key Custody'!$D$4:$D$103,A25,'Key Custody'!$F$4:$F$103,"&lt;&gt;",'Key Custody'!$H$4:$H$103,"")=0),"Check key custody",IF(N25&lt;TODAY(),"Review due",IF(AND(L25="Active",F25&lt;TODAY()),"End date passed","OK")))))))))</f>
        <v/>
      </c>
    </row>
    <row r="26" ht="22" customHeight="1">
      <c r="A26" s="14" t="n"/>
      <c r="B26" s="14" t="n"/>
      <c r="C26" s="14" t="n"/>
      <c r="D26" s="14" t="n"/>
      <c r="E26" s="15" t="n"/>
      <c r="F26" s="15" t="n"/>
      <c r="G26" s="16" t="n"/>
      <c r="H26" s="16" t="n"/>
      <c r="I26" s="14" t="n"/>
      <c r="J26" s="14" t="n"/>
      <c r="K26" s="14" t="n"/>
      <c r="L26" s="14" t="n"/>
      <c r="M26" s="15" t="n"/>
      <c r="N26" s="17">
        <f>IF(M26="","",IFERROR(M26+Assumptions!$B$4,""))</f>
        <v/>
      </c>
      <c r="O26" s="18">
        <f>IF(OR(G26="",H26=""),"",IF(H26&lt;=G26,"",IFERROR((H26-G26)*24,"")))</f>
        <v/>
      </c>
      <c r="P26" s="19">
        <f>IF(A26="","",IF(L26="Archived","OK",IF(OR(B26="",C26="",D26="",E26="",F26="",G26="",H26="",I26="",J26="",K26="",M26=""),"Complete required fields",IF(F26&lt;E26,"Check date order",IF(H26&lt;=G26,"Check access window",IF(O26&gt;Assumptions!$B$6,"Check window length",IF(AND(J26="Business Key",COUNTIFS('Key Custody'!$D$4:$D$103,A26,'Key Custody'!$F$4:$F$103,"&lt;&gt;",'Key Custody'!$H$4:$H$103,"")=0),"Check key custody",IF(N26&lt;TODAY(),"Review due",IF(AND(L26="Active",F26&lt;TODAY()),"End date passed","OK")))))))))</f>
        <v/>
      </c>
    </row>
    <row r="27" ht="22" customHeight="1">
      <c r="A27" s="14" t="n"/>
      <c r="B27" s="14" t="n"/>
      <c r="C27" s="14" t="n"/>
      <c r="D27" s="14" t="n"/>
      <c r="E27" s="15" t="n"/>
      <c r="F27" s="15" t="n"/>
      <c r="G27" s="16" t="n"/>
      <c r="H27" s="16" t="n"/>
      <c r="I27" s="14" t="n"/>
      <c r="J27" s="14" t="n"/>
      <c r="K27" s="14" t="n"/>
      <c r="L27" s="14" t="n"/>
      <c r="M27" s="15" t="n"/>
      <c r="N27" s="20">
        <f>IF(M27="","",IFERROR(M27+Assumptions!$B$4,""))</f>
        <v/>
      </c>
      <c r="O27" s="21">
        <f>IF(OR(G27="",H27=""),"",IF(H27&lt;=G27,"",IFERROR((H27-G27)*24,"")))</f>
        <v/>
      </c>
      <c r="P27" s="22">
        <f>IF(A27="","",IF(L27="Archived","OK",IF(OR(B27="",C27="",D27="",E27="",F27="",G27="",H27="",I27="",J27="",K27="",M27=""),"Complete required fields",IF(F27&lt;E27,"Check date order",IF(H27&lt;=G27,"Check access window",IF(O27&gt;Assumptions!$B$6,"Check window length",IF(AND(J27="Business Key",COUNTIFS('Key Custody'!$D$4:$D$103,A27,'Key Custody'!$F$4:$F$103,"&lt;&gt;",'Key Custody'!$H$4:$H$103,"")=0),"Check key custody",IF(N27&lt;TODAY(),"Review due",IF(AND(L27="Active",F27&lt;TODAY()),"End date passed","OK")))))))))</f>
        <v/>
      </c>
    </row>
    <row r="28" ht="22" customHeight="1">
      <c r="A28" s="14" t="n"/>
      <c r="B28" s="14" t="n"/>
      <c r="C28" s="14" t="n"/>
      <c r="D28" s="14" t="n"/>
      <c r="E28" s="15" t="n"/>
      <c r="F28" s="15" t="n"/>
      <c r="G28" s="16" t="n"/>
      <c r="H28" s="16" t="n"/>
      <c r="I28" s="14" t="n"/>
      <c r="J28" s="14" t="n"/>
      <c r="K28" s="14" t="n"/>
      <c r="L28" s="14" t="n"/>
      <c r="M28" s="15" t="n"/>
      <c r="N28" s="17">
        <f>IF(M28="","",IFERROR(M28+Assumptions!$B$4,""))</f>
        <v/>
      </c>
      <c r="O28" s="18">
        <f>IF(OR(G28="",H28=""),"",IF(H28&lt;=G28,"",IFERROR((H28-G28)*24,"")))</f>
        <v/>
      </c>
      <c r="P28" s="19">
        <f>IF(A28="","",IF(L28="Archived","OK",IF(OR(B28="",C28="",D28="",E28="",F28="",G28="",H28="",I28="",J28="",K28="",M28=""),"Complete required fields",IF(F28&lt;E28,"Check date order",IF(H28&lt;=G28,"Check access window",IF(O28&gt;Assumptions!$B$6,"Check window length",IF(AND(J28="Business Key",COUNTIFS('Key Custody'!$D$4:$D$103,A28,'Key Custody'!$F$4:$F$103,"&lt;&gt;",'Key Custody'!$H$4:$H$103,"")=0),"Check key custody",IF(N28&lt;TODAY(),"Review due",IF(AND(L28="Active",F28&lt;TODAY()),"End date passed","OK")))))))))</f>
        <v/>
      </c>
    </row>
    <row r="29" ht="22" customHeight="1">
      <c r="A29" s="14" t="n"/>
      <c r="B29" s="14" t="n"/>
      <c r="C29" s="14" t="n"/>
      <c r="D29" s="14" t="n"/>
      <c r="E29" s="15" t="n"/>
      <c r="F29" s="15" t="n"/>
      <c r="G29" s="16" t="n"/>
      <c r="H29" s="16" t="n"/>
      <c r="I29" s="14" t="n"/>
      <c r="J29" s="14" t="n"/>
      <c r="K29" s="14" t="n"/>
      <c r="L29" s="14" t="n"/>
      <c r="M29" s="15" t="n"/>
      <c r="N29" s="20">
        <f>IF(M29="","",IFERROR(M29+Assumptions!$B$4,""))</f>
        <v/>
      </c>
      <c r="O29" s="21">
        <f>IF(OR(G29="",H29=""),"",IF(H29&lt;=G29,"",IFERROR((H29-G29)*24,"")))</f>
        <v/>
      </c>
      <c r="P29" s="22">
        <f>IF(A29="","",IF(L29="Archived","OK",IF(OR(B29="",C29="",D29="",E29="",F29="",G29="",H29="",I29="",J29="",K29="",M29=""),"Complete required fields",IF(F29&lt;E29,"Check date order",IF(H29&lt;=G29,"Check access window",IF(O29&gt;Assumptions!$B$6,"Check window length",IF(AND(J29="Business Key",COUNTIFS('Key Custody'!$D$4:$D$103,A29,'Key Custody'!$F$4:$F$103,"&lt;&gt;",'Key Custody'!$H$4:$H$103,"")=0),"Check key custody",IF(N29&lt;TODAY(),"Review due",IF(AND(L29="Active",F29&lt;TODAY()),"End date passed","OK")))))))))</f>
        <v/>
      </c>
    </row>
    <row r="30" ht="22" customHeight="1">
      <c r="A30" s="14" t="n"/>
      <c r="B30" s="14" t="n"/>
      <c r="C30" s="14" t="n"/>
      <c r="D30" s="14" t="n"/>
      <c r="E30" s="15" t="n"/>
      <c r="F30" s="15" t="n"/>
      <c r="G30" s="16" t="n"/>
      <c r="H30" s="16" t="n"/>
      <c r="I30" s="14" t="n"/>
      <c r="J30" s="14" t="n"/>
      <c r="K30" s="14" t="n"/>
      <c r="L30" s="14" t="n"/>
      <c r="M30" s="15" t="n"/>
      <c r="N30" s="17">
        <f>IF(M30="","",IFERROR(M30+Assumptions!$B$4,""))</f>
        <v/>
      </c>
      <c r="O30" s="18">
        <f>IF(OR(G30="",H30=""),"",IF(H30&lt;=G30,"",IFERROR((H30-G30)*24,"")))</f>
        <v/>
      </c>
      <c r="P30" s="19">
        <f>IF(A30="","",IF(L30="Archived","OK",IF(OR(B30="",C30="",D30="",E30="",F30="",G30="",H30="",I30="",J30="",K30="",M30=""),"Complete required fields",IF(F30&lt;E30,"Check date order",IF(H30&lt;=G30,"Check access window",IF(O30&gt;Assumptions!$B$6,"Check window length",IF(AND(J30="Business Key",COUNTIFS('Key Custody'!$D$4:$D$103,A30,'Key Custody'!$F$4:$F$103,"&lt;&gt;",'Key Custody'!$H$4:$H$103,"")=0),"Check key custody",IF(N30&lt;TODAY(),"Review due",IF(AND(L30="Active",F30&lt;TODAY()),"End date passed","OK")))))))))</f>
        <v/>
      </c>
    </row>
    <row r="31" ht="22" customHeight="1">
      <c r="A31" s="14" t="n"/>
      <c r="B31" s="14" t="n"/>
      <c r="C31" s="14" t="n"/>
      <c r="D31" s="14" t="n"/>
      <c r="E31" s="15" t="n"/>
      <c r="F31" s="15" t="n"/>
      <c r="G31" s="16" t="n"/>
      <c r="H31" s="16" t="n"/>
      <c r="I31" s="14" t="n"/>
      <c r="J31" s="14" t="n"/>
      <c r="K31" s="14" t="n"/>
      <c r="L31" s="14" t="n"/>
      <c r="M31" s="15" t="n"/>
      <c r="N31" s="20">
        <f>IF(M31="","",IFERROR(M31+Assumptions!$B$4,""))</f>
        <v/>
      </c>
      <c r="O31" s="21">
        <f>IF(OR(G31="",H31=""),"",IF(H31&lt;=G31,"",IFERROR((H31-G31)*24,"")))</f>
        <v/>
      </c>
      <c r="P31" s="22">
        <f>IF(A31="","",IF(L31="Archived","OK",IF(OR(B31="",C31="",D31="",E31="",F31="",G31="",H31="",I31="",J31="",K31="",M31=""),"Complete required fields",IF(F31&lt;E31,"Check date order",IF(H31&lt;=G31,"Check access window",IF(O31&gt;Assumptions!$B$6,"Check window length",IF(AND(J31="Business Key",COUNTIFS('Key Custody'!$D$4:$D$103,A31,'Key Custody'!$F$4:$F$103,"&lt;&gt;",'Key Custody'!$H$4:$H$103,"")=0),"Check key custody",IF(N31&lt;TODAY(),"Review due",IF(AND(L31="Active",F31&lt;TODAY()),"End date passed","OK")))))))))</f>
        <v/>
      </c>
    </row>
    <row r="32" ht="22" customHeight="1">
      <c r="A32" s="14" t="n"/>
      <c r="B32" s="14" t="n"/>
      <c r="C32" s="14" t="n"/>
      <c r="D32" s="14" t="n"/>
      <c r="E32" s="15" t="n"/>
      <c r="F32" s="15" t="n"/>
      <c r="G32" s="16" t="n"/>
      <c r="H32" s="16" t="n"/>
      <c r="I32" s="14" t="n"/>
      <c r="J32" s="14" t="n"/>
      <c r="K32" s="14" t="n"/>
      <c r="L32" s="14" t="n"/>
      <c r="M32" s="15" t="n"/>
      <c r="N32" s="17">
        <f>IF(M32="","",IFERROR(M32+Assumptions!$B$4,""))</f>
        <v/>
      </c>
      <c r="O32" s="18">
        <f>IF(OR(G32="",H32=""),"",IF(H32&lt;=G32,"",IFERROR((H32-G32)*24,"")))</f>
        <v/>
      </c>
      <c r="P32" s="19">
        <f>IF(A32="","",IF(L32="Archived","OK",IF(OR(B32="",C32="",D32="",E32="",F32="",G32="",H32="",I32="",J32="",K32="",M32=""),"Complete required fields",IF(F32&lt;E32,"Check date order",IF(H32&lt;=G32,"Check access window",IF(O32&gt;Assumptions!$B$6,"Check window length",IF(AND(J32="Business Key",COUNTIFS('Key Custody'!$D$4:$D$103,A32,'Key Custody'!$F$4:$F$103,"&lt;&gt;",'Key Custody'!$H$4:$H$103,"")=0),"Check key custody",IF(N32&lt;TODAY(),"Review due",IF(AND(L32="Active",F32&lt;TODAY()),"End date passed","OK")))))))))</f>
        <v/>
      </c>
    </row>
    <row r="33" ht="22" customHeight="1">
      <c r="A33" s="14" t="n"/>
      <c r="B33" s="14" t="n"/>
      <c r="C33" s="14" t="n"/>
      <c r="D33" s="14" t="n"/>
      <c r="E33" s="15" t="n"/>
      <c r="F33" s="15" t="n"/>
      <c r="G33" s="16" t="n"/>
      <c r="H33" s="16" t="n"/>
      <c r="I33" s="14" t="n"/>
      <c r="J33" s="14" t="n"/>
      <c r="K33" s="14" t="n"/>
      <c r="L33" s="14" t="n"/>
      <c r="M33" s="15" t="n"/>
      <c r="N33" s="20">
        <f>IF(M33="","",IFERROR(M33+Assumptions!$B$4,""))</f>
        <v/>
      </c>
      <c r="O33" s="21">
        <f>IF(OR(G33="",H33=""),"",IF(H33&lt;=G33,"",IFERROR((H33-G33)*24,"")))</f>
        <v/>
      </c>
      <c r="P33" s="22">
        <f>IF(A33="","",IF(L33="Archived","OK",IF(OR(B33="",C33="",D33="",E33="",F33="",G33="",H33="",I33="",J33="",K33="",M33=""),"Complete required fields",IF(F33&lt;E33,"Check date order",IF(H33&lt;=G33,"Check access window",IF(O33&gt;Assumptions!$B$6,"Check window length",IF(AND(J33="Business Key",COUNTIFS('Key Custody'!$D$4:$D$103,A33,'Key Custody'!$F$4:$F$103,"&lt;&gt;",'Key Custody'!$H$4:$H$103,"")=0),"Check key custody",IF(N33&lt;TODAY(),"Review due",IF(AND(L33="Active",F33&lt;TODAY()),"End date passed","OK")))))))))</f>
        <v/>
      </c>
    </row>
    <row r="34" ht="22" customHeight="1">
      <c r="A34" s="14" t="n"/>
      <c r="B34" s="14" t="n"/>
      <c r="C34" s="14" t="n"/>
      <c r="D34" s="14" t="n"/>
      <c r="E34" s="15" t="n"/>
      <c r="F34" s="15" t="n"/>
      <c r="G34" s="16" t="n"/>
      <c r="H34" s="16" t="n"/>
      <c r="I34" s="14" t="n"/>
      <c r="J34" s="14" t="n"/>
      <c r="K34" s="14" t="n"/>
      <c r="L34" s="14" t="n"/>
      <c r="M34" s="15" t="n"/>
      <c r="N34" s="17">
        <f>IF(M34="","",IFERROR(M34+Assumptions!$B$4,""))</f>
        <v/>
      </c>
      <c r="O34" s="18">
        <f>IF(OR(G34="",H34=""),"",IF(H34&lt;=G34,"",IFERROR((H34-G34)*24,"")))</f>
        <v/>
      </c>
      <c r="P34" s="19">
        <f>IF(A34="","",IF(L34="Archived","OK",IF(OR(B34="",C34="",D34="",E34="",F34="",G34="",H34="",I34="",J34="",K34="",M34=""),"Complete required fields",IF(F34&lt;E34,"Check date order",IF(H34&lt;=G34,"Check access window",IF(O34&gt;Assumptions!$B$6,"Check window length",IF(AND(J34="Business Key",COUNTIFS('Key Custody'!$D$4:$D$103,A34,'Key Custody'!$F$4:$F$103,"&lt;&gt;",'Key Custody'!$H$4:$H$103,"")=0),"Check key custody",IF(N34&lt;TODAY(),"Review due",IF(AND(L34="Active",F34&lt;TODAY()),"End date passed","OK")))))))))</f>
        <v/>
      </c>
    </row>
    <row r="35" ht="22" customHeight="1">
      <c r="A35" s="14" t="n"/>
      <c r="B35" s="14" t="n"/>
      <c r="C35" s="14" t="n"/>
      <c r="D35" s="14" t="n"/>
      <c r="E35" s="15" t="n"/>
      <c r="F35" s="15" t="n"/>
      <c r="G35" s="16" t="n"/>
      <c r="H35" s="16" t="n"/>
      <c r="I35" s="14" t="n"/>
      <c r="J35" s="14" t="n"/>
      <c r="K35" s="14" t="n"/>
      <c r="L35" s="14" t="n"/>
      <c r="M35" s="15" t="n"/>
      <c r="N35" s="20">
        <f>IF(M35="","",IFERROR(M35+Assumptions!$B$4,""))</f>
        <v/>
      </c>
      <c r="O35" s="21">
        <f>IF(OR(G35="",H35=""),"",IF(H35&lt;=G35,"",IFERROR((H35-G35)*24,"")))</f>
        <v/>
      </c>
      <c r="P35" s="22">
        <f>IF(A35="","",IF(L35="Archived","OK",IF(OR(B35="",C35="",D35="",E35="",F35="",G35="",H35="",I35="",J35="",K35="",M35=""),"Complete required fields",IF(F35&lt;E35,"Check date order",IF(H35&lt;=G35,"Check access window",IF(O35&gt;Assumptions!$B$6,"Check window length",IF(AND(J35="Business Key",COUNTIFS('Key Custody'!$D$4:$D$103,A35,'Key Custody'!$F$4:$F$103,"&lt;&gt;",'Key Custody'!$H$4:$H$103,"")=0),"Check key custody",IF(N35&lt;TODAY(),"Review due",IF(AND(L35="Active",F35&lt;TODAY()),"End date passed","OK")))))))))</f>
        <v/>
      </c>
    </row>
    <row r="36" ht="22" customHeight="1">
      <c r="A36" s="14" t="n"/>
      <c r="B36" s="14" t="n"/>
      <c r="C36" s="14" t="n"/>
      <c r="D36" s="14" t="n"/>
      <c r="E36" s="15" t="n"/>
      <c r="F36" s="15" t="n"/>
      <c r="G36" s="16" t="n"/>
      <c r="H36" s="16" t="n"/>
      <c r="I36" s="14" t="n"/>
      <c r="J36" s="14" t="n"/>
      <c r="K36" s="14" t="n"/>
      <c r="L36" s="14" t="n"/>
      <c r="M36" s="15" t="n"/>
      <c r="N36" s="17">
        <f>IF(M36="","",IFERROR(M36+Assumptions!$B$4,""))</f>
        <v/>
      </c>
      <c r="O36" s="18">
        <f>IF(OR(G36="",H36=""),"",IF(H36&lt;=G36,"",IFERROR((H36-G36)*24,"")))</f>
        <v/>
      </c>
      <c r="P36" s="19">
        <f>IF(A36="","",IF(L36="Archived","OK",IF(OR(B36="",C36="",D36="",E36="",F36="",G36="",H36="",I36="",J36="",K36="",M36=""),"Complete required fields",IF(F36&lt;E36,"Check date order",IF(H36&lt;=G36,"Check access window",IF(O36&gt;Assumptions!$B$6,"Check window length",IF(AND(J36="Business Key",COUNTIFS('Key Custody'!$D$4:$D$103,A36,'Key Custody'!$F$4:$F$103,"&lt;&gt;",'Key Custody'!$H$4:$H$103,"")=0),"Check key custody",IF(N36&lt;TODAY(),"Review due",IF(AND(L36="Active",F36&lt;TODAY()),"End date passed","OK")))))))))</f>
        <v/>
      </c>
    </row>
    <row r="37" ht="22" customHeight="1">
      <c r="A37" s="14" t="n"/>
      <c r="B37" s="14" t="n"/>
      <c r="C37" s="14" t="n"/>
      <c r="D37" s="14" t="n"/>
      <c r="E37" s="15" t="n"/>
      <c r="F37" s="15" t="n"/>
      <c r="G37" s="16" t="n"/>
      <c r="H37" s="16" t="n"/>
      <c r="I37" s="14" t="n"/>
      <c r="J37" s="14" t="n"/>
      <c r="K37" s="14" t="n"/>
      <c r="L37" s="14" t="n"/>
      <c r="M37" s="15" t="n"/>
      <c r="N37" s="20">
        <f>IF(M37="","",IFERROR(M37+Assumptions!$B$4,""))</f>
        <v/>
      </c>
      <c r="O37" s="21">
        <f>IF(OR(G37="",H37=""),"",IF(H37&lt;=G37,"",IFERROR((H37-G37)*24,"")))</f>
        <v/>
      </c>
      <c r="P37" s="22">
        <f>IF(A37="","",IF(L37="Archived","OK",IF(OR(B37="",C37="",D37="",E37="",F37="",G37="",H37="",I37="",J37="",K37="",M37=""),"Complete required fields",IF(F37&lt;E37,"Check date order",IF(H37&lt;=G37,"Check access window",IF(O37&gt;Assumptions!$B$6,"Check window length",IF(AND(J37="Business Key",COUNTIFS('Key Custody'!$D$4:$D$103,A37,'Key Custody'!$F$4:$F$103,"&lt;&gt;",'Key Custody'!$H$4:$H$103,"")=0),"Check key custody",IF(N37&lt;TODAY(),"Review due",IF(AND(L37="Active",F37&lt;TODAY()),"End date passed","OK")))))))))</f>
        <v/>
      </c>
    </row>
    <row r="38" ht="22" customHeight="1">
      <c r="A38" s="14" t="n"/>
      <c r="B38" s="14" t="n"/>
      <c r="C38" s="14" t="n"/>
      <c r="D38" s="14" t="n"/>
      <c r="E38" s="15" t="n"/>
      <c r="F38" s="15" t="n"/>
      <c r="G38" s="16" t="n"/>
      <c r="H38" s="16" t="n"/>
      <c r="I38" s="14" t="n"/>
      <c r="J38" s="14" t="n"/>
      <c r="K38" s="14" t="n"/>
      <c r="L38" s="14" t="n"/>
      <c r="M38" s="15" t="n"/>
      <c r="N38" s="17">
        <f>IF(M38="","",IFERROR(M38+Assumptions!$B$4,""))</f>
        <v/>
      </c>
      <c r="O38" s="18">
        <f>IF(OR(G38="",H38=""),"",IF(H38&lt;=G38,"",IFERROR((H38-G38)*24,"")))</f>
        <v/>
      </c>
      <c r="P38" s="19">
        <f>IF(A38="","",IF(L38="Archived","OK",IF(OR(B38="",C38="",D38="",E38="",F38="",G38="",H38="",I38="",J38="",K38="",M38=""),"Complete required fields",IF(F38&lt;E38,"Check date order",IF(H38&lt;=G38,"Check access window",IF(O38&gt;Assumptions!$B$6,"Check window length",IF(AND(J38="Business Key",COUNTIFS('Key Custody'!$D$4:$D$103,A38,'Key Custody'!$F$4:$F$103,"&lt;&gt;",'Key Custody'!$H$4:$H$103,"")=0),"Check key custody",IF(N38&lt;TODAY(),"Review due",IF(AND(L38="Active",F38&lt;TODAY()),"End date passed","OK")))))))))</f>
        <v/>
      </c>
    </row>
    <row r="39" ht="22" customHeight="1">
      <c r="A39" s="14" t="n"/>
      <c r="B39" s="14" t="n"/>
      <c r="C39" s="14" t="n"/>
      <c r="D39" s="14" t="n"/>
      <c r="E39" s="15" t="n"/>
      <c r="F39" s="15" t="n"/>
      <c r="G39" s="16" t="n"/>
      <c r="H39" s="16" t="n"/>
      <c r="I39" s="14" t="n"/>
      <c r="J39" s="14" t="n"/>
      <c r="K39" s="14" t="n"/>
      <c r="L39" s="14" t="n"/>
      <c r="M39" s="15" t="n"/>
      <c r="N39" s="20">
        <f>IF(M39="","",IFERROR(M39+Assumptions!$B$4,""))</f>
        <v/>
      </c>
      <c r="O39" s="21">
        <f>IF(OR(G39="",H39=""),"",IF(H39&lt;=G39,"",IFERROR((H39-G39)*24,"")))</f>
        <v/>
      </c>
      <c r="P39" s="22">
        <f>IF(A39="","",IF(L39="Archived","OK",IF(OR(B39="",C39="",D39="",E39="",F39="",G39="",H39="",I39="",J39="",K39="",M39=""),"Complete required fields",IF(F39&lt;E39,"Check date order",IF(H39&lt;=G39,"Check access window",IF(O39&gt;Assumptions!$B$6,"Check window length",IF(AND(J39="Business Key",COUNTIFS('Key Custody'!$D$4:$D$103,A39,'Key Custody'!$F$4:$F$103,"&lt;&gt;",'Key Custody'!$H$4:$H$103,"")=0),"Check key custody",IF(N39&lt;TODAY(),"Review due",IF(AND(L39="Active",F39&lt;TODAY()),"End date passed","OK")))))))))</f>
        <v/>
      </c>
    </row>
    <row r="40" ht="22" customHeight="1">
      <c r="A40" s="14" t="n"/>
      <c r="B40" s="14" t="n"/>
      <c r="C40" s="14" t="n"/>
      <c r="D40" s="14" t="n"/>
      <c r="E40" s="15" t="n"/>
      <c r="F40" s="15" t="n"/>
      <c r="G40" s="16" t="n"/>
      <c r="H40" s="16" t="n"/>
      <c r="I40" s="14" t="n"/>
      <c r="J40" s="14" t="n"/>
      <c r="K40" s="14" t="n"/>
      <c r="L40" s="14" t="n"/>
      <c r="M40" s="15" t="n"/>
      <c r="N40" s="17">
        <f>IF(M40="","",IFERROR(M40+Assumptions!$B$4,""))</f>
        <v/>
      </c>
      <c r="O40" s="18">
        <f>IF(OR(G40="",H40=""),"",IF(H40&lt;=G40,"",IFERROR((H40-G40)*24,"")))</f>
        <v/>
      </c>
      <c r="P40" s="19">
        <f>IF(A40="","",IF(L40="Archived","OK",IF(OR(B40="",C40="",D40="",E40="",F40="",G40="",H40="",I40="",J40="",K40="",M40=""),"Complete required fields",IF(F40&lt;E40,"Check date order",IF(H40&lt;=G40,"Check access window",IF(O40&gt;Assumptions!$B$6,"Check window length",IF(AND(J40="Business Key",COUNTIFS('Key Custody'!$D$4:$D$103,A40,'Key Custody'!$F$4:$F$103,"&lt;&gt;",'Key Custody'!$H$4:$H$103,"")=0),"Check key custody",IF(N40&lt;TODAY(),"Review due",IF(AND(L40="Active",F40&lt;TODAY()),"End date passed","OK")))))))))</f>
        <v/>
      </c>
    </row>
    <row r="41" ht="22" customHeight="1">
      <c r="A41" s="14" t="n"/>
      <c r="B41" s="14" t="n"/>
      <c r="C41" s="14" t="n"/>
      <c r="D41" s="14" t="n"/>
      <c r="E41" s="15" t="n"/>
      <c r="F41" s="15" t="n"/>
      <c r="G41" s="16" t="n"/>
      <c r="H41" s="16" t="n"/>
      <c r="I41" s="14" t="n"/>
      <c r="J41" s="14" t="n"/>
      <c r="K41" s="14" t="n"/>
      <c r="L41" s="14" t="n"/>
      <c r="M41" s="15" t="n"/>
      <c r="N41" s="20">
        <f>IF(M41="","",IFERROR(M41+Assumptions!$B$4,""))</f>
        <v/>
      </c>
      <c r="O41" s="21">
        <f>IF(OR(G41="",H41=""),"",IF(H41&lt;=G41,"",IFERROR((H41-G41)*24,"")))</f>
        <v/>
      </c>
      <c r="P41" s="22">
        <f>IF(A41="","",IF(L41="Archived","OK",IF(OR(B41="",C41="",D41="",E41="",F41="",G41="",H41="",I41="",J41="",K41="",M41=""),"Complete required fields",IF(F41&lt;E41,"Check date order",IF(H41&lt;=G41,"Check access window",IF(O41&gt;Assumptions!$B$6,"Check window length",IF(AND(J41="Business Key",COUNTIFS('Key Custody'!$D$4:$D$103,A41,'Key Custody'!$F$4:$F$103,"&lt;&gt;",'Key Custody'!$H$4:$H$103,"")=0),"Check key custody",IF(N41&lt;TODAY(),"Review due",IF(AND(L41="Active",F41&lt;TODAY()),"End date passed","OK")))))))))</f>
        <v/>
      </c>
    </row>
    <row r="42" ht="22" customHeight="1">
      <c r="A42" s="14" t="n"/>
      <c r="B42" s="14" t="n"/>
      <c r="C42" s="14" t="n"/>
      <c r="D42" s="14" t="n"/>
      <c r="E42" s="15" t="n"/>
      <c r="F42" s="15" t="n"/>
      <c r="G42" s="16" t="n"/>
      <c r="H42" s="16" t="n"/>
      <c r="I42" s="14" t="n"/>
      <c r="J42" s="14" t="n"/>
      <c r="K42" s="14" t="n"/>
      <c r="L42" s="14" t="n"/>
      <c r="M42" s="15" t="n"/>
      <c r="N42" s="17">
        <f>IF(M42="","",IFERROR(M42+Assumptions!$B$4,""))</f>
        <v/>
      </c>
      <c r="O42" s="18">
        <f>IF(OR(G42="",H42=""),"",IF(H42&lt;=G42,"",IFERROR((H42-G42)*24,"")))</f>
        <v/>
      </c>
      <c r="P42" s="19">
        <f>IF(A42="","",IF(L42="Archived","OK",IF(OR(B42="",C42="",D42="",E42="",F42="",G42="",H42="",I42="",J42="",K42="",M42=""),"Complete required fields",IF(F42&lt;E42,"Check date order",IF(H42&lt;=G42,"Check access window",IF(O42&gt;Assumptions!$B$6,"Check window length",IF(AND(J42="Business Key",COUNTIFS('Key Custody'!$D$4:$D$103,A42,'Key Custody'!$F$4:$F$103,"&lt;&gt;",'Key Custody'!$H$4:$H$103,"")=0),"Check key custody",IF(N42&lt;TODAY(),"Review due",IF(AND(L42="Active",F42&lt;TODAY()),"End date passed","OK")))))))))</f>
        <v/>
      </c>
    </row>
    <row r="43" ht="22" customHeight="1">
      <c r="A43" s="14" t="n"/>
      <c r="B43" s="14" t="n"/>
      <c r="C43" s="14" t="n"/>
      <c r="D43" s="14" t="n"/>
      <c r="E43" s="15" t="n"/>
      <c r="F43" s="15" t="n"/>
      <c r="G43" s="16" t="n"/>
      <c r="H43" s="16" t="n"/>
      <c r="I43" s="14" t="n"/>
      <c r="J43" s="14" t="n"/>
      <c r="K43" s="14" t="n"/>
      <c r="L43" s="14" t="n"/>
      <c r="M43" s="15" t="n"/>
      <c r="N43" s="20">
        <f>IF(M43="","",IFERROR(M43+Assumptions!$B$4,""))</f>
        <v/>
      </c>
      <c r="O43" s="21">
        <f>IF(OR(G43="",H43=""),"",IF(H43&lt;=G43,"",IFERROR((H43-G43)*24,"")))</f>
        <v/>
      </c>
      <c r="P43" s="22">
        <f>IF(A43="","",IF(L43="Archived","OK",IF(OR(B43="",C43="",D43="",E43="",F43="",G43="",H43="",I43="",J43="",K43="",M43=""),"Complete required fields",IF(F43&lt;E43,"Check date order",IF(H43&lt;=G43,"Check access window",IF(O43&gt;Assumptions!$B$6,"Check window length",IF(AND(J43="Business Key",COUNTIFS('Key Custody'!$D$4:$D$103,A43,'Key Custody'!$F$4:$F$103,"&lt;&gt;",'Key Custody'!$H$4:$H$103,"")=0),"Check key custody",IF(N43&lt;TODAY(),"Review due",IF(AND(L43="Active",F43&lt;TODAY()),"End date passed","OK")))))))))</f>
        <v/>
      </c>
    </row>
    <row r="44" ht="22" customHeight="1">
      <c r="A44" s="14" t="n"/>
      <c r="B44" s="14" t="n"/>
      <c r="C44" s="14" t="n"/>
      <c r="D44" s="14" t="n"/>
      <c r="E44" s="15" t="n"/>
      <c r="F44" s="15" t="n"/>
      <c r="G44" s="16" t="n"/>
      <c r="H44" s="16" t="n"/>
      <c r="I44" s="14" t="n"/>
      <c r="J44" s="14" t="n"/>
      <c r="K44" s="14" t="n"/>
      <c r="L44" s="14" t="n"/>
      <c r="M44" s="15" t="n"/>
      <c r="N44" s="17">
        <f>IF(M44="","",IFERROR(M44+Assumptions!$B$4,""))</f>
        <v/>
      </c>
      <c r="O44" s="18">
        <f>IF(OR(G44="",H44=""),"",IF(H44&lt;=G44,"",IFERROR((H44-G44)*24,"")))</f>
        <v/>
      </c>
      <c r="P44" s="19">
        <f>IF(A44="","",IF(L44="Archived","OK",IF(OR(B44="",C44="",D44="",E44="",F44="",G44="",H44="",I44="",J44="",K44="",M44=""),"Complete required fields",IF(F44&lt;E44,"Check date order",IF(H44&lt;=G44,"Check access window",IF(O44&gt;Assumptions!$B$6,"Check window length",IF(AND(J44="Business Key",COUNTIFS('Key Custody'!$D$4:$D$103,A44,'Key Custody'!$F$4:$F$103,"&lt;&gt;",'Key Custody'!$H$4:$H$103,"")=0),"Check key custody",IF(N44&lt;TODAY(),"Review due",IF(AND(L44="Active",F44&lt;TODAY()),"End date passed","OK")))))))))</f>
        <v/>
      </c>
    </row>
    <row r="45" ht="22" customHeight="1">
      <c r="A45" s="14" t="n"/>
      <c r="B45" s="14" t="n"/>
      <c r="C45" s="14" t="n"/>
      <c r="D45" s="14" t="n"/>
      <c r="E45" s="15" t="n"/>
      <c r="F45" s="15" t="n"/>
      <c r="G45" s="16" t="n"/>
      <c r="H45" s="16" t="n"/>
      <c r="I45" s="14" t="n"/>
      <c r="J45" s="14" t="n"/>
      <c r="K45" s="14" t="n"/>
      <c r="L45" s="14" t="n"/>
      <c r="M45" s="15" t="n"/>
      <c r="N45" s="20">
        <f>IF(M45="","",IFERROR(M45+Assumptions!$B$4,""))</f>
        <v/>
      </c>
      <c r="O45" s="21">
        <f>IF(OR(G45="",H45=""),"",IF(H45&lt;=G45,"",IFERROR((H45-G45)*24,"")))</f>
        <v/>
      </c>
      <c r="P45" s="22">
        <f>IF(A45="","",IF(L45="Archived","OK",IF(OR(B45="",C45="",D45="",E45="",F45="",G45="",H45="",I45="",J45="",K45="",M45=""),"Complete required fields",IF(F45&lt;E45,"Check date order",IF(H45&lt;=G45,"Check access window",IF(O45&gt;Assumptions!$B$6,"Check window length",IF(AND(J45="Business Key",COUNTIFS('Key Custody'!$D$4:$D$103,A45,'Key Custody'!$F$4:$F$103,"&lt;&gt;",'Key Custody'!$H$4:$H$103,"")=0),"Check key custody",IF(N45&lt;TODAY(),"Review due",IF(AND(L45="Active",F45&lt;TODAY()),"End date passed","OK")))))))))</f>
        <v/>
      </c>
    </row>
    <row r="46" ht="22" customHeight="1">
      <c r="A46" s="14" t="n"/>
      <c r="B46" s="14" t="n"/>
      <c r="C46" s="14" t="n"/>
      <c r="D46" s="14" t="n"/>
      <c r="E46" s="15" t="n"/>
      <c r="F46" s="15" t="n"/>
      <c r="G46" s="16" t="n"/>
      <c r="H46" s="16" t="n"/>
      <c r="I46" s="14" t="n"/>
      <c r="J46" s="14" t="n"/>
      <c r="K46" s="14" t="n"/>
      <c r="L46" s="14" t="n"/>
      <c r="M46" s="15" t="n"/>
      <c r="N46" s="17">
        <f>IF(M46="","",IFERROR(M46+Assumptions!$B$4,""))</f>
        <v/>
      </c>
      <c r="O46" s="18">
        <f>IF(OR(G46="",H46=""),"",IF(H46&lt;=G46,"",IFERROR((H46-G46)*24,"")))</f>
        <v/>
      </c>
      <c r="P46" s="19">
        <f>IF(A46="","",IF(L46="Archived","OK",IF(OR(B46="",C46="",D46="",E46="",F46="",G46="",H46="",I46="",J46="",K46="",M46=""),"Complete required fields",IF(F46&lt;E46,"Check date order",IF(H46&lt;=G46,"Check access window",IF(O46&gt;Assumptions!$B$6,"Check window length",IF(AND(J46="Business Key",COUNTIFS('Key Custody'!$D$4:$D$103,A46,'Key Custody'!$F$4:$F$103,"&lt;&gt;",'Key Custody'!$H$4:$H$103,"")=0),"Check key custody",IF(N46&lt;TODAY(),"Review due",IF(AND(L46="Active",F46&lt;TODAY()),"End date passed","OK")))))))))</f>
        <v/>
      </c>
    </row>
    <row r="47" ht="22" customHeight="1">
      <c r="A47" s="14" t="n"/>
      <c r="B47" s="14" t="n"/>
      <c r="C47" s="14" t="n"/>
      <c r="D47" s="14" t="n"/>
      <c r="E47" s="15" t="n"/>
      <c r="F47" s="15" t="n"/>
      <c r="G47" s="16" t="n"/>
      <c r="H47" s="16" t="n"/>
      <c r="I47" s="14" t="n"/>
      <c r="J47" s="14" t="n"/>
      <c r="K47" s="14" t="n"/>
      <c r="L47" s="14" t="n"/>
      <c r="M47" s="15" t="n"/>
      <c r="N47" s="20">
        <f>IF(M47="","",IFERROR(M47+Assumptions!$B$4,""))</f>
        <v/>
      </c>
      <c r="O47" s="21">
        <f>IF(OR(G47="",H47=""),"",IF(H47&lt;=G47,"",IFERROR((H47-G47)*24,"")))</f>
        <v/>
      </c>
      <c r="P47" s="22">
        <f>IF(A47="","",IF(L47="Archived","OK",IF(OR(B47="",C47="",D47="",E47="",F47="",G47="",H47="",I47="",J47="",K47="",M47=""),"Complete required fields",IF(F47&lt;E47,"Check date order",IF(H47&lt;=G47,"Check access window",IF(O47&gt;Assumptions!$B$6,"Check window length",IF(AND(J47="Business Key",COUNTIFS('Key Custody'!$D$4:$D$103,A47,'Key Custody'!$F$4:$F$103,"&lt;&gt;",'Key Custody'!$H$4:$H$103,"")=0),"Check key custody",IF(N47&lt;TODAY(),"Review due",IF(AND(L47="Active",F47&lt;TODAY()),"End date passed","OK")))))))))</f>
        <v/>
      </c>
    </row>
    <row r="48" ht="22" customHeight="1">
      <c r="A48" s="14" t="n"/>
      <c r="B48" s="14" t="n"/>
      <c r="C48" s="14" t="n"/>
      <c r="D48" s="14" t="n"/>
      <c r="E48" s="15" t="n"/>
      <c r="F48" s="15" t="n"/>
      <c r="G48" s="16" t="n"/>
      <c r="H48" s="16" t="n"/>
      <c r="I48" s="14" t="n"/>
      <c r="J48" s="14" t="n"/>
      <c r="K48" s="14" t="n"/>
      <c r="L48" s="14" t="n"/>
      <c r="M48" s="15" t="n"/>
      <c r="N48" s="17">
        <f>IF(M48="","",IFERROR(M48+Assumptions!$B$4,""))</f>
        <v/>
      </c>
      <c r="O48" s="18">
        <f>IF(OR(G48="",H48=""),"",IF(H48&lt;=G48,"",IFERROR((H48-G48)*24,"")))</f>
        <v/>
      </c>
      <c r="P48" s="19">
        <f>IF(A48="","",IF(L48="Archived","OK",IF(OR(B48="",C48="",D48="",E48="",F48="",G48="",H48="",I48="",J48="",K48="",M48=""),"Complete required fields",IF(F48&lt;E48,"Check date order",IF(H48&lt;=G48,"Check access window",IF(O48&gt;Assumptions!$B$6,"Check window length",IF(AND(J48="Business Key",COUNTIFS('Key Custody'!$D$4:$D$103,A48,'Key Custody'!$F$4:$F$103,"&lt;&gt;",'Key Custody'!$H$4:$H$103,"")=0),"Check key custody",IF(N48&lt;TODAY(),"Review due",IF(AND(L48="Active",F48&lt;TODAY()),"End date passed","OK")))))))))</f>
        <v/>
      </c>
    </row>
    <row r="49" ht="22" customHeight="1">
      <c r="A49" s="14" t="n"/>
      <c r="B49" s="14" t="n"/>
      <c r="C49" s="14" t="n"/>
      <c r="D49" s="14" t="n"/>
      <c r="E49" s="15" t="n"/>
      <c r="F49" s="15" t="n"/>
      <c r="G49" s="16" t="n"/>
      <c r="H49" s="16" t="n"/>
      <c r="I49" s="14" t="n"/>
      <c r="J49" s="14" t="n"/>
      <c r="K49" s="14" t="n"/>
      <c r="L49" s="14" t="n"/>
      <c r="M49" s="15" t="n"/>
      <c r="N49" s="20">
        <f>IF(M49="","",IFERROR(M49+Assumptions!$B$4,""))</f>
        <v/>
      </c>
      <c r="O49" s="21">
        <f>IF(OR(G49="",H49=""),"",IF(H49&lt;=G49,"",IFERROR((H49-G49)*24,"")))</f>
        <v/>
      </c>
      <c r="P49" s="22">
        <f>IF(A49="","",IF(L49="Archived","OK",IF(OR(B49="",C49="",D49="",E49="",F49="",G49="",H49="",I49="",J49="",K49="",M49=""),"Complete required fields",IF(F49&lt;E49,"Check date order",IF(H49&lt;=G49,"Check access window",IF(O49&gt;Assumptions!$B$6,"Check window length",IF(AND(J49="Business Key",COUNTIFS('Key Custody'!$D$4:$D$103,A49,'Key Custody'!$F$4:$F$103,"&lt;&gt;",'Key Custody'!$H$4:$H$103,"")=0),"Check key custody",IF(N49&lt;TODAY(),"Review due",IF(AND(L49="Active",F49&lt;TODAY()),"End date passed","OK")))))))))</f>
        <v/>
      </c>
    </row>
    <row r="50" ht="22" customHeight="1">
      <c r="A50" s="14" t="n"/>
      <c r="B50" s="14" t="n"/>
      <c r="C50" s="14" t="n"/>
      <c r="D50" s="14" t="n"/>
      <c r="E50" s="15" t="n"/>
      <c r="F50" s="15" t="n"/>
      <c r="G50" s="16" t="n"/>
      <c r="H50" s="16" t="n"/>
      <c r="I50" s="14" t="n"/>
      <c r="J50" s="14" t="n"/>
      <c r="K50" s="14" t="n"/>
      <c r="L50" s="14" t="n"/>
      <c r="M50" s="15" t="n"/>
      <c r="N50" s="17">
        <f>IF(M50="","",IFERROR(M50+Assumptions!$B$4,""))</f>
        <v/>
      </c>
      <c r="O50" s="18">
        <f>IF(OR(G50="",H50=""),"",IF(H50&lt;=G50,"",IFERROR((H50-G50)*24,"")))</f>
        <v/>
      </c>
      <c r="P50" s="19">
        <f>IF(A50="","",IF(L50="Archived","OK",IF(OR(B50="",C50="",D50="",E50="",F50="",G50="",H50="",I50="",J50="",K50="",M50=""),"Complete required fields",IF(F50&lt;E50,"Check date order",IF(H50&lt;=G50,"Check access window",IF(O50&gt;Assumptions!$B$6,"Check window length",IF(AND(J50="Business Key",COUNTIFS('Key Custody'!$D$4:$D$103,A50,'Key Custody'!$F$4:$F$103,"&lt;&gt;",'Key Custody'!$H$4:$H$103,"")=0),"Check key custody",IF(N50&lt;TODAY(),"Review due",IF(AND(L50="Active",F50&lt;TODAY()),"End date passed","OK")))))))))</f>
        <v/>
      </c>
    </row>
    <row r="51" ht="22" customHeight="1">
      <c r="A51" s="14" t="n"/>
      <c r="B51" s="14" t="n"/>
      <c r="C51" s="14" t="n"/>
      <c r="D51" s="14" t="n"/>
      <c r="E51" s="15" t="n"/>
      <c r="F51" s="15" t="n"/>
      <c r="G51" s="16" t="n"/>
      <c r="H51" s="16" t="n"/>
      <c r="I51" s="14" t="n"/>
      <c r="J51" s="14" t="n"/>
      <c r="K51" s="14" t="n"/>
      <c r="L51" s="14" t="n"/>
      <c r="M51" s="15" t="n"/>
      <c r="N51" s="20">
        <f>IF(M51="","",IFERROR(M51+Assumptions!$B$4,""))</f>
        <v/>
      </c>
      <c r="O51" s="21">
        <f>IF(OR(G51="",H51=""),"",IF(H51&lt;=G51,"",IFERROR((H51-G51)*24,"")))</f>
        <v/>
      </c>
      <c r="P51" s="22">
        <f>IF(A51="","",IF(L51="Archived","OK",IF(OR(B51="",C51="",D51="",E51="",F51="",G51="",H51="",I51="",J51="",K51="",M51=""),"Complete required fields",IF(F51&lt;E51,"Check date order",IF(H51&lt;=G51,"Check access window",IF(O51&gt;Assumptions!$B$6,"Check window length",IF(AND(J51="Business Key",COUNTIFS('Key Custody'!$D$4:$D$103,A51,'Key Custody'!$F$4:$F$103,"&lt;&gt;",'Key Custody'!$H$4:$H$103,"")=0),"Check key custody",IF(N51&lt;TODAY(),"Review due",IF(AND(L51="Active",F51&lt;TODAY()),"End date passed","OK")))))))))</f>
        <v/>
      </c>
    </row>
    <row r="52" ht="22" customHeight="1">
      <c r="A52" s="14" t="n"/>
      <c r="B52" s="14" t="n"/>
      <c r="C52" s="14" t="n"/>
      <c r="D52" s="14" t="n"/>
      <c r="E52" s="15" t="n"/>
      <c r="F52" s="15" t="n"/>
      <c r="G52" s="16" t="n"/>
      <c r="H52" s="16" t="n"/>
      <c r="I52" s="14" t="n"/>
      <c r="J52" s="14" t="n"/>
      <c r="K52" s="14" t="n"/>
      <c r="L52" s="14" t="n"/>
      <c r="M52" s="15" t="n"/>
      <c r="N52" s="17">
        <f>IF(M52="","",IFERROR(M52+Assumptions!$B$4,""))</f>
        <v/>
      </c>
      <c r="O52" s="18">
        <f>IF(OR(G52="",H52=""),"",IF(H52&lt;=G52,"",IFERROR((H52-G52)*24,"")))</f>
        <v/>
      </c>
      <c r="P52" s="19">
        <f>IF(A52="","",IF(L52="Archived","OK",IF(OR(B52="",C52="",D52="",E52="",F52="",G52="",H52="",I52="",J52="",K52="",M52=""),"Complete required fields",IF(F52&lt;E52,"Check date order",IF(H52&lt;=G52,"Check access window",IF(O52&gt;Assumptions!$B$6,"Check window length",IF(AND(J52="Business Key",COUNTIFS('Key Custody'!$D$4:$D$103,A52,'Key Custody'!$F$4:$F$103,"&lt;&gt;",'Key Custody'!$H$4:$H$103,"")=0),"Check key custody",IF(N52&lt;TODAY(),"Review due",IF(AND(L52="Active",F52&lt;TODAY()),"End date passed","OK")))))))))</f>
        <v/>
      </c>
    </row>
    <row r="53" ht="22" customHeight="1">
      <c r="A53" s="14" t="n"/>
      <c r="B53" s="14" t="n"/>
      <c r="C53" s="14" t="n"/>
      <c r="D53" s="14" t="n"/>
      <c r="E53" s="15" t="n"/>
      <c r="F53" s="15" t="n"/>
      <c r="G53" s="16" t="n"/>
      <c r="H53" s="16" t="n"/>
      <c r="I53" s="14" t="n"/>
      <c r="J53" s="14" t="n"/>
      <c r="K53" s="14" t="n"/>
      <c r="L53" s="14" t="n"/>
      <c r="M53" s="15" t="n"/>
      <c r="N53" s="20">
        <f>IF(M53="","",IFERROR(M53+Assumptions!$B$4,""))</f>
        <v/>
      </c>
      <c r="O53" s="21">
        <f>IF(OR(G53="",H53=""),"",IF(H53&lt;=G53,"",IFERROR((H53-G53)*24,"")))</f>
        <v/>
      </c>
      <c r="P53" s="22">
        <f>IF(A53="","",IF(L53="Archived","OK",IF(OR(B53="",C53="",D53="",E53="",F53="",G53="",H53="",I53="",J53="",K53="",M53=""),"Complete required fields",IF(F53&lt;E53,"Check date order",IF(H53&lt;=G53,"Check access window",IF(O53&gt;Assumptions!$B$6,"Check window length",IF(AND(J53="Business Key",COUNTIFS('Key Custody'!$D$4:$D$103,A53,'Key Custody'!$F$4:$F$103,"&lt;&gt;",'Key Custody'!$H$4:$H$103,"")=0),"Check key custody",IF(N53&lt;TODAY(),"Review due",IF(AND(L53="Active",F53&lt;TODAY()),"End date passed","OK")))))))))</f>
        <v/>
      </c>
    </row>
    <row r="54" ht="22" customHeight="1">
      <c r="A54" s="14" t="n"/>
      <c r="B54" s="14" t="n"/>
      <c r="C54" s="14" t="n"/>
      <c r="D54" s="14" t="n"/>
      <c r="E54" s="15" t="n"/>
      <c r="F54" s="15" t="n"/>
      <c r="G54" s="16" t="n"/>
      <c r="H54" s="16" t="n"/>
      <c r="I54" s="14" t="n"/>
      <c r="J54" s="14" t="n"/>
      <c r="K54" s="14" t="n"/>
      <c r="L54" s="14" t="n"/>
      <c r="M54" s="15" t="n"/>
      <c r="N54" s="17">
        <f>IF(M54="","",IFERROR(M54+Assumptions!$B$4,""))</f>
        <v/>
      </c>
      <c r="O54" s="18">
        <f>IF(OR(G54="",H54=""),"",IF(H54&lt;=G54,"",IFERROR((H54-G54)*24,"")))</f>
        <v/>
      </c>
      <c r="P54" s="19">
        <f>IF(A54="","",IF(L54="Archived","OK",IF(OR(B54="",C54="",D54="",E54="",F54="",G54="",H54="",I54="",J54="",K54="",M54=""),"Complete required fields",IF(F54&lt;E54,"Check date order",IF(H54&lt;=G54,"Check access window",IF(O54&gt;Assumptions!$B$6,"Check window length",IF(AND(J54="Business Key",COUNTIFS('Key Custody'!$D$4:$D$103,A54,'Key Custody'!$F$4:$F$103,"&lt;&gt;",'Key Custody'!$H$4:$H$103,"")=0),"Check key custody",IF(N54&lt;TODAY(),"Review due",IF(AND(L54="Active",F54&lt;TODAY()),"End date passed","OK")))))))))</f>
        <v/>
      </c>
    </row>
    <row r="55" ht="22" customHeight="1">
      <c r="A55" s="14" t="n"/>
      <c r="B55" s="14" t="n"/>
      <c r="C55" s="14" t="n"/>
      <c r="D55" s="14" t="n"/>
      <c r="E55" s="15" t="n"/>
      <c r="F55" s="15" t="n"/>
      <c r="G55" s="16" t="n"/>
      <c r="H55" s="16" t="n"/>
      <c r="I55" s="14" t="n"/>
      <c r="J55" s="14" t="n"/>
      <c r="K55" s="14" t="n"/>
      <c r="L55" s="14" t="n"/>
      <c r="M55" s="15" t="n"/>
      <c r="N55" s="20">
        <f>IF(M55="","",IFERROR(M55+Assumptions!$B$4,""))</f>
        <v/>
      </c>
      <c r="O55" s="21">
        <f>IF(OR(G55="",H55=""),"",IF(H55&lt;=G55,"",IFERROR((H55-G55)*24,"")))</f>
        <v/>
      </c>
      <c r="P55" s="22">
        <f>IF(A55="","",IF(L55="Archived","OK",IF(OR(B55="",C55="",D55="",E55="",F55="",G55="",H55="",I55="",J55="",K55="",M55=""),"Complete required fields",IF(F55&lt;E55,"Check date order",IF(H55&lt;=G55,"Check access window",IF(O55&gt;Assumptions!$B$6,"Check window length",IF(AND(J55="Business Key",COUNTIFS('Key Custody'!$D$4:$D$103,A55,'Key Custody'!$F$4:$F$103,"&lt;&gt;",'Key Custody'!$H$4:$H$103,"")=0),"Check key custody",IF(N55&lt;TODAY(),"Review due",IF(AND(L55="Active",F55&lt;TODAY()),"End date passed","OK")))))))))</f>
        <v/>
      </c>
    </row>
    <row r="56" ht="22" customHeight="1">
      <c r="A56" s="14" t="n"/>
      <c r="B56" s="14" t="n"/>
      <c r="C56" s="14" t="n"/>
      <c r="D56" s="14" t="n"/>
      <c r="E56" s="15" t="n"/>
      <c r="F56" s="15" t="n"/>
      <c r="G56" s="16" t="n"/>
      <c r="H56" s="16" t="n"/>
      <c r="I56" s="14" t="n"/>
      <c r="J56" s="14" t="n"/>
      <c r="K56" s="14" t="n"/>
      <c r="L56" s="14" t="n"/>
      <c r="M56" s="15" t="n"/>
      <c r="N56" s="17">
        <f>IF(M56="","",IFERROR(M56+Assumptions!$B$4,""))</f>
        <v/>
      </c>
      <c r="O56" s="18">
        <f>IF(OR(G56="",H56=""),"",IF(H56&lt;=G56,"",IFERROR((H56-G56)*24,"")))</f>
        <v/>
      </c>
      <c r="P56" s="19">
        <f>IF(A56="","",IF(L56="Archived","OK",IF(OR(B56="",C56="",D56="",E56="",F56="",G56="",H56="",I56="",J56="",K56="",M56=""),"Complete required fields",IF(F56&lt;E56,"Check date order",IF(H56&lt;=G56,"Check access window",IF(O56&gt;Assumptions!$B$6,"Check window length",IF(AND(J56="Business Key",COUNTIFS('Key Custody'!$D$4:$D$103,A56,'Key Custody'!$F$4:$F$103,"&lt;&gt;",'Key Custody'!$H$4:$H$103,"")=0),"Check key custody",IF(N56&lt;TODAY(),"Review due",IF(AND(L56="Active",F56&lt;TODAY()),"End date passed","OK")))))))))</f>
        <v/>
      </c>
    </row>
    <row r="57" ht="22" customHeight="1">
      <c r="A57" s="14" t="n"/>
      <c r="B57" s="14" t="n"/>
      <c r="C57" s="14" t="n"/>
      <c r="D57" s="14" t="n"/>
      <c r="E57" s="15" t="n"/>
      <c r="F57" s="15" t="n"/>
      <c r="G57" s="16" t="n"/>
      <c r="H57" s="16" t="n"/>
      <c r="I57" s="14" t="n"/>
      <c r="J57" s="14" t="n"/>
      <c r="K57" s="14" t="n"/>
      <c r="L57" s="14" t="n"/>
      <c r="M57" s="15" t="n"/>
      <c r="N57" s="20">
        <f>IF(M57="","",IFERROR(M57+Assumptions!$B$4,""))</f>
        <v/>
      </c>
      <c r="O57" s="21">
        <f>IF(OR(G57="",H57=""),"",IF(H57&lt;=G57,"",IFERROR((H57-G57)*24,"")))</f>
        <v/>
      </c>
      <c r="P57" s="22">
        <f>IF(A57="","",IF(L57="Archived","OK",IF(OR(B57="",C57="",D57="",E57="",F57="",G57="",H57="",I57="",J57="",K57="",M57=""),"Complete required fields",IF(F57&lt;E57,"Check date order",IF(H57&lt;=G57,"Check access window",IF(O57&gt;Assumptions!$B$6,"Check window length",IF(AND(J57="Business Key",COUNTIFS('Key Custody'!$D$4:$D$103,A57,'Key Custody'!$F$4:$F$103,"&lt;&gt;",'Key Custody'!$H$4:$H$103,"")=0),"Check key custody",IF(N57&lt;TODAY(),"Review due",IF(AND(L57="Active",F57&lt;TODAY()),"End date passed","OK")))))))))</f>
        <v/>
      </c>
    </row>
    <row r="58" ht="22" customHeight="1">
      <c r="A58" s="14" t="n"/>
      <c r="B58" s="14" t="n"/>
      <c r="C58" s="14" t="n"/>
      <c r="D58" s="14" t="n"/>
      <c r="E58" s="15" t="n"/>
      <c r="F58" s="15" t="n"/>
      <c r="G58" s="16" t="n"/>
      <c r="H58" s="16" t="n"/>
      <c r="I58" s="14" t="n"/>
      <c r="J58" s="14" t="n"/>
      <c r="K58" s="14" t="n"/>
      <c r="L58" s="14" t="n"/>
      <c r="M58" s="15" t="n"/>
      <c r="N58" s="17">
        <f>IF(M58="","",IFERROR(M58+Assumptions!$B$4,""))</f>
        <v/>
      </c>
      <c r="O58" s="18">
        <f>IF(OR(G58="",H58=""),"",IF(H58&lt;=G58,"",IFERROR((H58-G58)*24,"")))</f>
        <v/>
      </c>
      <c r="P58" s="19">
        <f>IF(A58="","",IF(L58="Archived","OK",IF(OR(B58="",C58="",D58="",E58="",F58="",G58="",H58="",I58="",J58="",K58="",M58=""),"Complete required fields",IF(F58&lt;E58,"Check date order",IF(H58&lt;=G58,"Check access window",IF(O58&gt;Assumptions!$B$6,"Check window length",IF(AND(J58="Business Key",COUNTIFS('Key Custody'!$D$4:$D$103,A58,'Key Custody'!$F$4:$F$103,"&lt;&gt;",'Key Custody'!$H$4:$H$103,"")=0),"Check key custody",IF(N58&lt;TODAY(),"Review due",IF(AND(L58="Active",F58&lt;TODAY()),"End date passed","OK")))))))))</f>
        <v/>
      </c>
    </row>
    <row r="59" ht="22" customHeight="1">
      <c r="A59" s="14" t="n"/>
      <c r="B59" s="14" t="n"/>
      <c r="C59" s="14" t="n"/>
      <c r="D59" s="14" t="n"/>
      <c r="E59" s="15" t="n"/>
      <c r="F59" s="15" t="n"/>
      <c r="G59" s="16" t="n"/>
      <c r="H59" s="16" t="n"/>
      <c r="I59" s="14" t="n"/>
      <c r="J59" s="14" t="n"/>
      <c r="K59" s="14" t="n"/>
      <c r="L59" s="14" t="n"/>
      <c r="M59" s="15" t="n"/>
      <c r="N59" s="20">
        <f>IF(M59="","",IFERROR(M59+Assumptions!$B$4,""))</f>
        <v/>
      </c>
      <c r="O59" s="21">
        <f>IF(OR(G59="",H59=""),"",IF(H59&lt;=G59,"",IFERROR((H59-G59)*24,"")))</f>
        <v/>
      </c>
      <c r="P59" s="22">
        <f>IF(A59="","",IF(L59="Archived","OK",IF(OR(B59="",C59="",D59="",E59="",F59="",G59="",H59="",I59="",J59="",K59="",M59=""),"Complete required fields",IF(F59&lt;E59,"Check date order",IF(H59&lt;=G59,"Check access window",IF(O59&gt;Assumptions!$B$6,"Check window length",IF(AND(J59="Business Key",COUNTIFS('Key Custody'!$D$4:$D$103,A59,'Key Custody'!$F$4:$F$103,"&lt;&gt;",'Key Custody'!$H$4:$H$103,"")=0),"Check key custody",IF(N59&lt;TODAY(),"Review due",IF(AND(L59="Active",F59&lt;TODAY()),"End date passed","OK")))))))))</f>
        <v/>
      </c>
    </row>
    <row r="60" ht="22" customHeight="1">
      <c r="A60" s="14" t="n"/>
      <c r="B60" s="14" t="n"/>
      <c r="C60" s="14" t="n"/>
      <c r="D60" s="14" t="n"/>
      <c r="E60" s="15" t="n"/>
      <c r="F60" s="15" t="n"/>
      <c r="G60" s="16" t="n"/>
      <c r="H60" s="16" t="n"/>
      <c r="I60" s="14" t="n"/>
      <c r="J60" s="14" t="n"/>
      <c r="K60" s="14" t="n"/>
      <c r="L60" s="14" t="n"/>
      <c r="M60" s="15" t="n"/>
      <c r="N60" s="17">
        <f>IF(M60="","",IFERROR(M60+Assumptions!$B$4,""))</f>
        <v/>
      </c>
      <c r="O60" s="18">
        <f>IF(OR(G60="",H60=""),"",IF(H60&lt;=G60,"",IFERROR((H60-G60)*24,"")))</f>
        <v/>
      </c>
      <c r="P60" s="19">
        <f>IF(A60="","",IF(L60="Archived","OK",IF(OR(B60="",C60="",D60="",E60="",F60="",G60="",H60="",I60="",J60="",K60="",M60=""),"Complete required fields",IF(F60&lt;E60,"Check date order",IF(H60&lt;=G60,"Check access window",IF(O60&gt;Assumptions!$B$6,"Check window length",IF(AND(J60="Business Key",COUNTIFS('Key Custody'!$D$4:$D$103,A60,'Key Custody'!$F$4:$F$103,"&lt;&gt;",'Key Custody'!$H$4:$H$103,"")=0),"Check key custody",IF(N60&lt;TODAY(),"Review due",IF(AND(L60="Active",F60&lt;TODAY()),"End date passed","OK")))))))))</f>
        <v/>
      </c>
    </row>
    <row r="61" ht="22" customHeight="1">
      <c r="A61" s="14" t="n"/>
      <c r="B61" s="14" t="n"/>
      <c r="C61" s="14" t="n"/>
      <c r="D61" s="14" t="n"/>
      <c r="E61" s="15" t="n"/>
      <c r="F61" s="15" t="n"/>
      <c r="G61" s="16" t="n"/>
      <c r="H61" s="16" t="n"/>
      <c r="I61" s="14" t="n"/>
      <c r="J61" s="14" t="n"/>
      <c r="K61" s="14" t="n"/>
      <c r="L61" s="14" t="n"/>
      <c r="M61" s="15" t="n"/>
      <c r="N61" s="20">
        <f>IF(M61="","",IFERROR(M61+Assumptions!$B$4,""))</f>
        <v/>
      </c>
      <c r="O61" s="21">
        <f>IF(OR(G61="",H61=""),"",IF(H61&lt;=G61,"",IFERROR((H61-G61)*24,"")))</f>
        <v/>
      </c>
      <c r="P61" s="22">
        <f>IF(A61="","",IF(L61="Archived","OK",IF(OR(B61="",C61="",D61="",E61="",F61="",G61="",H61="",I61="",J61="",K61="",M61=""),"Complete required fields",IF(F61&lt;E61,"Check date order",IF(H61&lt;=G61,"Check access window",IF(O61&gt;Assumptions!$B$6,"Check window length",IF(AND(J61="Business Key",COUNTIFS('Key Custody'!$D$4:$D$103,A61,'Key Custody'!$F$4:$F$103,"&lt;&gt;",'Key Custody'!$H$4:$H$103,"")=0),"Check key custody",IF(N61&lt;TODAY(),"Review due",IF(AND(L61="Active",F61&lt;TODAY()),"End date passed","OK")))))))))</f>
        <v/>
      </c>
    </row>
    <row r="62" ht="22" customHeight="1">
      <c r="A62" s="14" t="n"/>
      <c r="B62" s="14" t="n"/>
      <c r="C62" s="14" t="n"/>
      <c r="D62" s="14" t="n"/>
      <c r="E62" s="15" t="n"/>
      <c r="F62" s="15" t="n"/>
      <c r="G62" s="16" t="n"/>
      <c r="H62" s="16" t="n"/>
      <c r="I62" s="14" t="n"/>
      <c r="J62" s="14" t="n"/>
      <c r="K62" s="14" t="n"/>
      <c r="L62" s="14" t="n"/>
      <c r="M62" s="15" t="n"/>
      <c r="N62" s="17">
        <f>IF(M62="","",IFERROR(M62+Assumptions!$B$4,""))</f>
        <v/>
      </c>
      <c r="O62" s="18">
        <f>IF(OR(G62="",H62=""),"",IF(H62&lt;=G62,"",IFERROR((H62-G62)*24,"")))</f>
        <v/>
      </c>
      <c r="P62" s="19">
        <f>IF(A62="","",IF(L62="Archived","OK",IF(OR(B62="",C62="",D62="",E62="",F62="",G62="",H62="",I62="",J62="",K62="",M62=""),"Complete required fields",IF(F62&lt;E62,"Check date order",IF(H62&lt;=G62,"Check access window",IF(O62&gt;Assumptions!$B$6,"Check window length",IF(AND(J62="Business Key",COUNTIFS('Key Custody'!$D$4:$D$103,A62,'Key Custody'!$F$4:$F$103,"&lt;&gt;",'Key Custody'!$H$4:$H$103,"")=0),"Check key custody",IF(N62&lt;TODAY(),"Review due",IF(AND(L62="Active",F62&lt;TODAY()),"End date passed","OK")))))))))</f>
        <v/>
      </c>
    </row>
    <row r="63" ht="22" customHeight="1">
      <c r="A63" s="14" t="n"/>
      <c r="B63" s="14" t="n"/>
      <c r="C63" s="14" t="n"/>
      <c r="D63" s="14" t="n"/>
      <c r="E63" s="15" t="n"/>
      <c r="F63" s="15" t="n"/>
      <c r="G63" s="16" t="n"/>
      <c r="H63" s="16" t="n"/>
      <c r="I63" s="14" t="n"/>
      <c r="J63" s="14" t="n"/>
      <c r="K63" s="14" t="n"/>
      <c r="L63" s="14" t="n"/>
      <c r="M63" s="15" t="n"/>
      <c r="N63" s="20">
        <f>IF(M63="","",IFERROR(M63+Assumptions!$B$4,""))</f>
        <v/>
      </c>
      <c r="O63" s="21">
        <f>IF(OR(G63="",H63=""),"",IF(H63&lt;=G63,"",IFERROR((H63-G63)*24,"")))</f>
        <v/>
      </c>
      <c r="P63" s="22">
        <f>IF(A63="","",IF(L63="Archived","OK",IF(OR(B63="",C63="",D63="",E63="",F63="",G63="",H63="",I63="",J63="",K63="",M63=""),"Complete required fields",IF(F63&lt;E63,"Check date order",IF(H63&lt;=G63,"Check access window",IF(O63&gt;Assumptions!$B$6,"Check window length",IF(AND(J63="Business Key",COUNTIFS('Key Custody'!$D$4:$D$103,A63,'Key Custody'!$F$4:$F$103,"&lt;&gt;",'Key Custody'!$H$4:$H$103,"")=0),"Check key custody",IF(N63&lt;TODAY(),"Review due",IF(AND(L63="Active",F63&lt;TODAY()),"End date passed","OK")))))))))</f>
        <v/>
      </c>
    </row>
    <row r="64" ht="22" customHeight="1">
      <c r="A64" s="14" t="n"/>
      <c r="B64" s="14" t="n"/>
      <c r="C64" s="14" t="n"/>
      <c r="D64" s="14" t="n"/>
      <c r="E64" s="15" t="n"/>
      <c r="F64" s="15" t="n"/>
      <c r="G64" s="16" t="n"/>
      <c r="H64" s="16" t="n"/>
      <c r="I64" s="14" t="n"/>
      <c r="J64" s="14" t="n"/>
      <c r="K64" s="14" t="n"/>
      <c r="L64" s="14" t="n"/>
      <c r="M64" s="15" t="n"/>
      <c r="N64" s="17">
        <f>IF(M64="","",IFERROR(M64+Assumptions!$B$4,""))</f>
        <v/>
      </c>
      <c r="O64" s="18">
        <f>IF(OR(G64="",H64=""),"",IF(H64&lt;=G64,"",IFERROR((H64-G64)*24,"")))</f>
        <v/>
      </c>
      <c r="P64" s="19">
        <f>IF(A64="","",IF(L64="Archived","OK",IF(OR(B64="",C64="",D64="",E64="",F64="",G64="",H64="",I64="",J64="",K64="",M64=""),"Complete required fields",IF(F64&lt;E64,"Check date order",IF(H64&lt;=G64,"Check access window",IF(O64&gt;Assumptions!$B$6,"Check window length",IF(AND(J64="Business Key",COUNTIFS('Key Custody'!$D$4:$D$103,A64,'Key Custody'!$F$4:$F$103,"&lt;&gt;",'Key Custody'!$H$4:$H$103,"")=0),"Check key custody",IF(N64&lt;TODAY(),"Review due",IF(AND(L64="Active",F64&lt;TODAY()),"End date passed","OK")))))))))</f>
        <v/>
      </c>
    </row>
    <row r="65" ht="22" customHeight="1">
      <c r="A65" s="14" t="n"/>
      <c r="B65" s="14" t="n"/>
      <c r="C65" s="14" t="n"/>
      <c r="D65" s="14" t="n"/>
      <c r="E65" s="15" t="n"/>
      <c r="F65" s="15" t="n"/>
      <c r="G65" s="16" t="n"/>
      <c r="H65" s="16" t="n"/>
      <c r="I65" s="14" t="n"/>
      <c r="J65" s="14" t="n"/>
      <c r="K65" s="14" t="n"/>
      <c r="L65" s="14" t="n"/>
      <c r="M65" s="15" t="n"/>
      <c r="N65" s="20">
        <f>IF(M65="","",IFERROR(M65+Assumptions!$B$4,""))</f>
        <v/>
      </c>
      <c r="O65" s="21">
        <f>IF(OR(G65="",H65=""),"",IF(H65&lt;=G65,"",IFERROR((H65-G65)*24,"")))</f>
        <v/>
      </c>
      <c r="P65" s="22">
        <f>IF(A65="","",IF(L65="Archived","OK",IF(OR(B65="",C65="",D65="",E65="",F65="",G65="",H65="",I65="",J65="",K65="",M65=""),"Complete required fields",IF(F65&lt;E65,"Check date order",IF(H65&lt;=G65,"Check access window",IF(O65&gt;Assumptions!$B$6,"Check window length",IF(AND(J65="Business Key",COUNTIFS('Key Custody'!$D$4:$D$103,A65,'Key Custody'!$F$4:$F$103,"&lt;&gt;",'Key Custody'!$H$4:$H$103,"")=0),"Check key custody",IF(N65&lt;TODAY(),"Review due",IF(AND(L65="Active",F65&lt;TODAY()),"End date passed","OK")))))))))</f>
        <v/>
      </c>
    </row>
    <row r="66" ht="22" customHeight="1">
      <c r="A66" s="14" t="n"/>
      <c r="B66" s="14" t="n"/>
      <c r="C66" s="14" t="n"/>
      <c r="D66" s="14" t="n"/>
      <c r="E66" s="15" t="n"/>
      <c r="F66" s="15" t="n"/>
      <c r="G66" s="16" t="n"/>
      <c r="H66" s="16" t="n"/>
      <c r="I66" s="14" t="n"/>
      <c r="J66" s="14" t="n"/>
      <c r="K66" s="14" t="n"/>
      <c r="L66" s="14" t="n"/>
      <c r="M66" s="15" t="n"/>
      <c r="N66" s="17">
        <f>IF(M66="","",IFERROR(M66+Assumptions!$B$4,""))</f>
        <v/>
      </c>
      <c r="O66" s="18">
        <f>IF(OR(G66="",H66=""),"",IF(H66&lt;=G66,"",IFERROR((H66-G66)*24,"")))</f>
        <v/>
      </c>
      <c r="P66" s="19">
        <f>IF(A66="","",IF(L66="Archived","OK",IF(OR(B66="",C66="",D66="",E66="",F66="",G66="",H66="",I66="",J66="",K66="",M66=""),"Complete required fields",IF(F66&lt;E66,"Check date order",IF(H66&lt;=G66,"Check access window",IF(O66&gt;Assumptions!$B$6,"Check window length",IF(AND(J66="Business Key",COUNTIFS('Key Custody'!$D$4:$D$103,A66,'Key Custody'!$F$4:$F$103,"&lt;&gt;",'Key Custody'!$H$4:$H$103,"")=0),"Check key custody",IF(N66&lt;TODAY(),"Review due",IF(AND(L66="Active",F66&lt;TODAY()),"End date passed","OK")))))))))</f>
        <v/>
      </c>
    </row>
    <row r="67" ht="22" customHeight="1">
      <c r="A67" s="14" t="n"/>
      <c r="B67" s="14" t="n"/>
      <c r="C67" s="14" t="n"/>
      <c r="D67" s="14" t="n"/>
      <c r="E67" s="15" t="n"/>
      <c r="F67" s="15" t="n"/>
      <c r="G67" s="16" t="n"/>
      <c r="H67" s="16" t="n"/>
      <c r="I67" s="14" t="n"/>
      <c r="J67" s="14" t="n"/>
      <c r="K67" s="14" t="n"/>
      <c r="L67" s="14" t="n"/>
      <c r="M67" s="15" t="n"/>
      <c r="N67" s="20">
        <f>IF(M67="","",IFERROR(M67+Assumptions!$B$4,""))</f>
        <v/>
      </c>
      <c r="O67" s="21">
        <f>IF(OR(G67="",H67=""),"",IF(H67&lt;=G67,"",IFERROR((H67-G67)*24,"")))</f>
        <v/>
      </c>
      <c r="P67" s="22">
        <f>IF(A67="","",IF(L67="Archived","OK",IF(OR(B67="",C67="",D67="",E67="",F67="",G67="",H67="",I67="",J67="",K67="",M67=""),"Complete required fields",IF(F67&lt;E67,"Check date order",IF(H67&lt;=G67,"Check access window",IF(O67&gt;Assumptions!$B$6,"Check window length",IF(AND(J67="Business Key",COUNTIFS('Key Custody'!$D$4:$D$103,A67,'Key Custody'!$F$4:$F$103,"&lt;&gt;",'Key Custody'!$H$4:$H$103,"")=0),"Check key custody",IF(N67&lt;TODAY(),"Review due",IF(AND(L67="Active",F67&lt;TODAY()),"End date passed","OK")))))))))</f>
        <v/>
      </c>
    </row>
    <row r="68" ht="22" customHeight="1">
      <c r="A68" s="14" t="n"/>
      <c r="B68" s="14" t="n"/>
      <c r="C68" s="14" t="n"/>
      <c r="D68" s="14" t="n"/>
      <c r="E68" s="15" t="n"/>
      <c r="F68" s="15" t="n"/>
      <c r="G68" s="16" t="n"/>
      <c r="H68" s="16" t="n"/>
      <c r="I68" s="14" t="n"/>
      <c r="J68" s="14" t="n"/>
      <c r="K68" s="14" t="n"/>
      <c r="L68" s="14" t="n"/>
      <c r="M68" s="15" t="n"/>
      <c r="N68" s="17">
        <f>IF(M68="","",IFERROR(M68+Assumptions!$B$4,""))</f>
        <v/>
      </c>
      <c r="O68" s="18">
        <f>IF(OR(G68="",H68=""),"",IF(H68&lt;=G68,"",IFERROR((H68-G68)*24,"")))</f>
        <v/>
      </c>
      <c r="P68" s="19">
        <f>IF(A68="","",IF(L68="Archived","OK",IF(OR(B68="",C68="",D68="",E68="",F68="",G68="",H68="",I68="",J68="",K68="",M68=""),"Complete required fields",IF(F68&lt;E68,"Check date order",IF(H68&lt;=G68,"Check access window",IF(O68&gt;Assumptions!$B$6,"Check window length",IF(AND(J68="Business Key",COUNTIFS('Key Custody'!$D$4:$D$103,A68,'Key Custody'!$F$4:$F$103,"&lt;&gt;",'Key Custody'!$H$4:$H$103,"")=0),"Check key custody",IF(N68&lt;TODAY(),"Review due",IF(AND(L68="Active",F68&lt;TODAY()),"End date passed","OK")))))))))</f>
        <v/>
      </c>
    </row>
    <row r="69" ht="22" customHeight="1">
      <c r="A69" s="14" t="n"/>
      <c r="B69" s="14" t="n"/>
      <c r="C69" s="14" t="n"/>
      <c r="D69" s="14" t="n"/>
      <c r="E69" s="15" t="n"/>
      <c r="F69" s="15" t="n"/>
      <c r="G69" s="16" t="n"/>
      <c r="H69" s="16" t="n"/>
      <c r="I69" s="14" t="n"/>
      <c r="J69" s="14" t="n"/>
      <c r="K69" s="14" t="n"/>
      <c r="L69" s="14" t="n"/>
      <c r="M69" s="15" t="n"/>
      <c r="N69" s="20">
        <f>IF(M69="","",IFERROR(M69+Assumptions!$B$4,""))</f>
        <v/>
      </c>
      <c r="O69" s="21">
        <f>IF(OR(G69="",H69=""),"",IF(H69&lt;=G69,"",IFERROR((H69-G69)*24,"")))</f>
        <v/>
      </c>
      <c r="P69" s="22">
        <f>IF(A69="","",IF(L69="Archived","OK",IF(OR(B69="",C69="",D69="",E69="",F69="",G69="",H69="",I69="",J69="",K69="",M69=""),"Complete required fields",IF(F69&lt;E69,"Check date order",IF(H69&lt;=G69,"Check access window",IF(O69&gt;Assumptions!$B$6,"Check window length",IF(AND(J69="Business Key",COUNTIFS('Key Custody'!$D$4:$D$103,A69,'Key Custody'!$F$4:$F$103,"&lt;&gt;",'Key Custody'!$H$4:$H$103,"")=0),"Check key custody",IF(N69&lt;TODAY(),"Review due",IF(AND(L69="Active",F69&lt;TODAY()),"End date passed","OK")))))))))</f>
        <v/>
      </c>
    </row>
    <row r="70" ht="22" customHeight="1">
      <c r="A70" s="14" t="n"/>
      <c r="B70" s="14" t="n"/>
      <c r="C70" s="14" t="n"/>
      <c r="D70" s="14" t="n"/>
      <c r="E70" s="15" t="n"/>
      <c r="F70" s="15" t="n"/>
      <c r="G70" s="16" t="n"/>
      <c r="H70" s="16" t="n"/>
      <c r="I70" s="14" t="n"/>
      <c r="J70" s="14" t="n"/>
      <c r="K70" s="14" t="n"/>
      <c r="L70" s="14" t="n"/>
      <c r="M70" s="15" t="n"/>
      <c r="N70" s="17">
        <f>IF(M70="","",IFERROR(M70+Assumptions!$B$4,""))</f>
        <v/>
      </c>
      <c r="O70" s="18">
        <f>IF(OR(G70="",H70=""),"",IF(H70&lt;=G70,"",IFERROR((H70-G70)*24,"")))</f>
        <v/>
      </c>
      <c r="P70" s="19">
        <f>IF(A70="","",IF(L70="Archived","OK",IF(OR(B70="",C70="",D70="",E70="",F70="",G70="",H70="",I70="",J70="",K70="",M70=""),"Complete required fields",IF(F70&lt;E70,"Check date order",IF(H70&lt;=G70,"Check access window",IF(O70&gt;Assumptions!$B$6,"Check window length",IF(AND(J70="Business Key",COUNTIFS('Key Custody'!$D$4:$D$103,A70,'Key Custody'!$F$4:$F$103,"&lt;&gt;",'Key Custody'!$H$4:$H$103,"")=0),"Check key custody",IF(N70&lt;TODAY(),"Review due",IF(AND(L70="Active",F70&lt;TODAY()),"End date passed","OK")))))))))</f>
        <v/>
      </c>
    </row>
    <row r="71" ht="22" customHeight="1">
      <c r="A71" s="14" t="n"/>
      <c r="B71" s="14" t="n"/>
      <c r="C71" s="14" t="n"/>
      <c r="D71" s="14" t="n"/>
      <c r="E71" s="15" t="n"/>
      <c r="F71" s="15" t="n"/>
      <c r="G71" s="16" t="n"/>
      <c r="H71" s="16" t="n"/>
      <c r="I71" s="14" t="n"/>
      <c r="J71" s="14" t="n"/>
      <c r="K71" s="14" t="n"/>
      <c r="L71" s="14" t="n"/>
      <c r="M71" s="15" t="n"/>
      <c r="N71" s="20">
        <f>IF(M71="","",IFERROR(M71+Assumptions!$B$4,""))</f>
        <v/>
      </c>
      <c r="O71" s="21">
        <f>IF(OR(G71="",H71=""),"",IF(H71&lt;=G71,"",IFERROR((H71-G71)*24,"")))</f>
        <v/>
      </c>
      <c r="P71" s="22">
        <f>IF(A71="","",IF(L71="Archived","OK",IF(OR(B71="",C71="",D71="",E71="",F71="",G71="",H71="",I71="",J71="",K71="",M71=""),"Complete required fields",IF(F71&lt;E71,"Check date order",IF(H71&lt;=G71,"Check access window",IF(O71&gt;Assumptions!$B$6,"Check window length",IF(AND(J71="Business Key",COUNTIFS('Key Custody'!$D$4:$D$103,A71,'Key Custody'!$F$4:$F$103,"&lt;&gt;",'Key Custody'!$H$4:$H$103,"")=0),"Check key custody",IF(N71&lt;TODAY(),"Review due",IF(AND(L71="Active",F71&lt;TODAY()),"End date passed","OK")))))))))</f>
        <v/>
      </c>
    </row>
    <row r="72" ht="22" customHeight="1">
      <c r="A72" s="14" t="n"/>
      <c r="B72" s="14" t="n"/>
      <c r="C72" s="14" t="n"/>
      <c r="D72" s="14" t="n"/>
      <c r="E72" s="15" t="n"/>
      <c r="F72" s="15" t="n"/>
      <c r="G72" s="16" t="n"/>
      <c r="H72" s="16" t="n"/>
      <c r="I72" s="14" t="n"/>
      <c r="J72" s="14" t="n"/>
      <c r="K72" s="14" t="n"/>
      <c r="L72" s="14" t="n"/>
      <c r="M72" s="15" t="n"/>
      <c r="N72" s="17">
        <f>IF(M72="","",IFERROR(M72+Assumptions!$B$4,""))</f>
        <v/>
      </c>
      <c r="O72" s="18">
        <f>IF(OR(G72="",H72=""),"",IF(H72&lt;=G72,"",IFERROR((H72-G72)*24,"")))</f>
        <v/>
      </c>
      <c r="P72" s="19">
        <f>IF(A72="","",IF(L72="Archived","OK",IF(OR(B72="",C72="",D72="",E72="",F72="",G72="",H72="",I72="",J72="",K72="",M72=""),"Complete required fields",IF(F72&lt;E72,"Check date order",IF(H72&lt;=G72,"Check access window",IF(O72&gt;Assumptions!$B$6,"Check window length",IF(AND(J72="Business Key",COUNTIFS('Key Custody'!$D$4:$D$103,A72,'Key Custody'!$F$4:$F$103,"&lt;&gt;",'Key Custody'!$H$4:$H$103,"")=0),"Check key custody",IF(N72&lt;TODAY(),"Review due",IF(AND(L72="Active",F72&lt;TODAY()),"End date passed","OK")))))))))</f>
        <v/>
      </c>
    </row>
    <row r="73" ht="22" customHeight="1">
      <c r="A73" s="14" t="n"/>
      <c r="B73" s="14" t="n"/>
      <c r="C73" s="14" t="n"/>
      <c r="D73" s="14" t="n"/>
      <c r="E73" s="15" t="n"/>
      <c r="F73" s="15" t="n"/>
      <c r="G73" s="16" t="n"/>
      <c r="H73" s="16" t="n"/>
      <c r="I73" s="14" t="n"/>
      <c r="J73" s="14" t="n"/>
      <c r="K73" s="14" t="n"/>
      <c r="L73" s="14" t="n"/>
      <c r="M73" s="15" t="n"/>
      <c r="N73" s="20">
        <f>IF(M73="","",IFERROR(M73+Assumptions!$B$4,""))</f>
        <v/>
      </c>
      <c r="O73" s="21">
        <f>IF(OR(G73="",H73=""),"",IF(H73&lt;=G73,"",IFERROR((H73-G73)*24,"")))</f>
        <v/>
      </c>
      <c r="P73" s="22">
        <f>IF(A73="","",IF(L73="Archived","OK",IF(OR(B73="",C73="",D73="",E73="",F73="",G73="",H73="",I73="",J73="",K73="",M73=""),"Complete required fields",IF(F73&lt;E73,"Check date order",IF(H73&lt;=G73,"Check access window",IF(O73&gt;Assumptions!$B$6,"Check window length",IF(AND(J73="Business Key",COUNTIFS('Key Custody'!$D$4:$D$103,A73,'Key Custody'!$F$4:$F$103,"&lt;&gt;",'Key Custody'!$H$4:$H$103,"")=0),"Check key custody",IF(N73&lt;TODAY(),"Review due",IF(AND(L73="Active",F73&lt;TODAY()),"End date passed","OK")))))))))</f>
        <v/>
      </c>
    </row>
    <row r="74" ht="22" customHeight="1">
      <c r="A74" s="14" t="n"/>
      <c r="B74" s="14" t="n"/>
      <c r="C74" s="14" t="n"/>
      <c r="D74" s="14" t="n"/>
      <c r="E74" s="15" t="n"/>
      <c r="F74" s="15" t="n"/>
      <c r="G74" s="16" t="n"/>
      <c r="H74" s="16" t="n"/>
      <c r="I74" s="14" t="n"/>
      <c r="J74" s="14" t="n"/>
      <c r="K74" s="14" t="n"/>
      <c r="L74" s="14" t="n"/>
      <c r="M74" s="15" t="n"/>
      <c r="N74" s="17">
        <f>IF(M74="","",IFERROR(M74+Assumptions!$B$4,""))</f>
        <v/>
      </c>
      <c r="O74" s="18">
        <f>IF(OR(G74="",H74=""),"",IF(H74&lt;=G74,"",IFERROR((H74-G74)*24,"")))</f>
        <v/>
      </c>
      <c r="P74" s="19">
        <f>IF(A74="","",IF(L74="Archived","OK",IF(OR(B74="",C74="",D74="",E74="",F74="",G74="",H74="",I74="",J74="",K74="",M74=""),"Complete required fields",IF(F74&lt;E74,"Check date order",IF(H74&lt;=G74,"Check access window",IF(O74&gt;Assumptions!$B$6,"Check window length",IF(AND(J74="Business Key",COUNTIFS('Key Custody'!$D$4:$D$103,A74,'Key Custody'!$F$4:$F$103,"&lt;&gt;",'Key Custody'!$H$4:$H$103,"")=0),"Check key custody",IF(N74&lt;TODAY(),"Review due",IF(AND(L74="Active",F74&lt;TODAY()),"End date passed","OK")))))))))</f>
        <v/>
      </c>
    </row>
    <row r="75" ht="22" customHeight="1">
      <c r="A75" s="14" t="n"/>
      <c r="B75" s="14" t="n"/>
      <c r="C75" s="14" t="n"/>
      <c r="D75" s="14" t="n"/>
      <c r="E75" s="15" t="n"/>
      <c r="F75" s="15" t="n"/>
      <c r="G75" s="16" t="n"/>
      <c r="H75" s="16" t="n"/>
      <c r="I75" s="14" t="n"/>
      <c r="J75" s="14" t="n"/>
      <c r="K75" s="14" t="n"/>
      <c r="L75" s="14" t="n"/>
      <c r="M75" s="15" t="n"/>
      <c r="N75" s="20">
        <f>IF(M75="","",IFERROR(M75+Assumptions!$B$4,""))</f>
        <v/>
      </c>
      <c r="O75" s="21">
        <f>IF(OR(G75="",H75=""),"",IF(H75&lt;=G75,"",IFERROR((H75-G75)*24,"")))</f>
        <v/>
      </c>
      <c r="P75" s="22">
        <f>IF(A75="","",IF(L75="Archived","OK",IF(OR(B75="",C75="",D75="",E75="",F75="",G75="",H75="",I75="",J75="",K75="",M75=""),"Complete required fields",IF(F75&lt;E75,"Check date order",IF(H75&lt;=G75,"Check access window",IF(O75&gt;Assumptions!$B$6,"Check window length",IF(AND(J75="Business Key",COUNTIFS('Key Custody'!$D$4:$D$103,A75,'Key Custody'!$F$4:$F$103,"&lt;&gt;",'Key Custody'!$H$4:$H$103,"")=0),"Check key custody",IF(N75&lt;TODAY(),"Review due",IF(AND(L75="Active",F75&lt;TODAY()),"End date passed","OK")))))))))</f>
        <v/>
      </c>
    </row>
    <row r="76" ht="22" customHeight="1">
      <c r="A76" s="14" t="n"/>
      <c r="B76" s="14" t="n"/>
      <c r="C76" s="14" t="n"/>
      <c r="D76" s="14" t="n"/>
      <c r="E76" s="15" t="n"/>
      <c r="F76" s="15" t="n"/>
      <c r="G76" s="16" t="n"/>
      <c r="H76" s="16" t="n"/>
      <c r="I76" s="14" t="n"/>
      <c r="J76" s="14" t="n"/>
      <c r="K76" s="14" t="n"/>
      <c r="L76" s="14" t="n"/>
      <c r="M76" s="15" t="n"/>
      <c r="N76" s="17">
        <f>IF(M76="","",IFERROR(M76+Assumptions!$B$4,""))</f>
        <v/>
      </c>
      <c r="O76" s="18">
        <f>IF(OR(G76="",H76=""),"",IF(H76&lt;=G76,"",IFERROR((H76-G76)*24,"")))</f>
        <v/>
      </c>
      <c r="P76" s="19">
        <f>IF(A76="","",IF(L76="Archived","OK",IF(OR(B76="",C76="",D76="",E76="",F76="",G76="",H76="",I76="",J76="",K76="",M76=""),"Complete required fields",IF(F76&lt;E76,"Check date order",IF(H76&lt;=G76,"Check access window",IF(O76&gt;Assumptions!$B$6,"Check window length",IF(AND(J76="Business Key",COUNTIFS('Key Custody'!$D$4:$D$103,A76,'Key Custody'!$F$4:$F$103,"&lt;&gt;",'Key Custody'!$H$4:$H$103,"")=0),"Check key custody",IF(N76&lt;TODAY(),"Review due",IF(AND(L76="Active",F76&lt;TODAY()),"End date passed","OK")))))))))</f>
        <v/>
      </c>
    </row>
    <row r="77" ht="22" customHeight="1">
      <c r="A77" s="14" t="n"/>
      <c r="B77" s="14" t="n"/>
      <c r="C77" s="14" t="n"/>
      <c r="D77" s="14" t="n"/>
      <c r="E77" s="15" t="n"/>
      <c r="F77" s="15" t="n"/>
      <c r="G77" s="16" t="n"/>
      <c r="H77" s="16" t="n"/>
      <c r="I77" s="14" t="n"/>
      <c r="J77" s="14" t="n"/>
      <c r="K77" s="14" t="n"/>
      <c r="L77" s="14" t="n"/>
      <c r="M77" s="15" t="n"/>
      <c r="N77" s="20">
        <f>IF(M77="","",IFERROR(M77+Assumptions!$B$4,""))</f>
        <v/>
      </c>
      <c r="O77" s="21">
        <f>IF(OR(G77="",H77=""),"",IF(H77&lt;=G77,"",IFERROR((H77-G77)*24,"")))</f>
        <v/>
      </c>
      <c r="P77" s="22">
        <f>IF(A77="","",IF(L77="Archived","OK",IF(OR(B77="",C77="",D77="",E77="",F77="",G77="",H77="",I77="",J77="",K77="",M77=""),"Complete required fields",IF(F77&lt;E77,"Check date order",IF(H77&lt;=G77,"Check access window",IF(O77&gt;Assumptions!$B$6,"Check window length",IF(AND(J77="Business Key",COUNTIFS('Key Custody'!$D$4:$D$103,A77,'Key Custody'!$F$4:$F$103,"&lt;&gt;",'Key Custody'!$H$4:$H$103,"")=0),"Check key custody",IF(N77&lt;TODAY(),"Review due",IF(AND(L77="Active",F77&lt;TODAY()),"End date passed","OK")))))))))</f>
        <v/>
      </c>
    </row>
    <row r="78" ht="22" customHeight="1">
      <c r="A78" s="14" t="n"/>
      <c r="B78" s="14" t="n"/>
      <c r="C78" s="14" t="n"/>
      <c r="D78" s="14" t="n"/>
      <c r="E78" s="15" t="n"/>
      <c r="F78" s="15" t="n"/>
      <c r="G78" s="16" t="n"/>
      <c r="H78" s="16" t="n"/>
      <c r="I78" s="14" t="n"/>
      <c r="J78" s="14" t="n"/>
      <c r="K78" s="14" t="n"/>
      <c r="L78" s="14" t="n"/>
      <c r="M78" s="15" t="n"/>
      <c r="N78" s="17">
        <f>IF(M78="","",IFERROR(M78+Assumptions!$B$4,""))</f>
        <v/>
      </c>
      <c r="O78" s="18">
        <f>IF(OR(G78="",H78=""),"",IF(H78&lt;=G78,"",IFERROR((H78-G78)*24,"")))</f>
        <v/>
      </c>
      <c r="P78" s="19">
        <f>IF(A78="","",IF(L78="Archived","OK",IF(OR(B78="",C78="",D78="",E78="",F78="",G78="",H78="",I78="",J78="",K78="",M78=""),"Complete required fields",IF(F78&lt;E78,"Check date order",IF(H78&lt;=G78,"Check access window",IF(O78&gt;Assumptions!$B$6,"Check window length",IF(AND(J78="Business Key",COUNTIFS('Key Custody'!$D$4:$D$103,A78,'Key Custody'!$F$4:$F$103,"&lt;&gt;",'Key Custody'!$H$4:$H$103,"")=0),"Check key custody",IF(N78&lt;TODAY(),"Review due",IF(AND(L78="Active",F78&lt;TODAY()),"End date passed","OK")))))))))</f>
        <v/>
      </c>
    </row>
    <row r="79" ht="22" customHeight="1">
      <c r="A79" s="14" t="n"/>
      <c r="B79" s="14" t="n"/>
      <c r="C79" s="14" t="n"/>
      <c r="D79" s="14" t="n"/>
      <c r="E79" s="15" t="n"/>
      <c r="F79" s="15" t="n"/>
      <c r="G79" s="16" t="n"/>
      <c r="H79" s="16" t="n"/>
      <c r="I79" s="14" t="n"/>
      <c r="J79" s="14" t="n"/>
      <c r="K79" s="14" t="n"/>
      <c r="L79" s="14" t="n"/>
      <c r="M79" s="15" t="n"/>
      <c r="N79" s="20">
        <f>IF(M79="","",IFERROR(M79+Assumptions!$B$4,""))</f>
        <v/>
      </c>
      <c r="O79" s="21">
        <f>IF(OR(G79="",H79=""),"",IF(H79&lt;=G79,"",IFERROR((H79-G79)*24,"")))</f>
        <v/>
      </c>
      <c r="P79" s="22">
        <f>IF(A79="","",IF(L79="Archived","OK",IF(OR(B79="",C79="",D79="",E79="",F79="",G79="",H79="",I79="",J79="",K79="",M79=""),"Complete required fields",IF(F79&lt;E79,"Check date order",IF(H79&lt;=G79,"Check access window",IF(O79&gt;Assumptions!$B$6,"Check window length",IF(AND(J79="Business Key",COUNTIFS('Key Custody'!$D$4:$D$103,A79,'Key Custody'!$F$4:$F$103,"&lt;&gt;",'Key Custody'!$H$4:$H$103,"")=0),"Check key custody",IF(N79&lt;TODAY(),"Review due",IF(AND(L79="Active",F79&lt;TODAY()),"End date passed","OK")))))))))</f>
        <v/>
      </c>
    </row>
    <row r="80" ht="22" customHeight="1">
      <c r="A80" s="14" t="n"/>
      <c r="B80" s="14" t="n"/>
      <c r="C80" s="14" t="n"/>
      <c r="D80" s="14" t="n"/>
      <c r="E80" s="15" t="n"/>
      <c r="F80" s="15" t="n"/>
      <c r="G80" s="16" t="n"/>
      <c r="H80" s="16" t="n"/>
      <c r="I80" s="14" t="n"/>
      <c r="J80" s="14" t="n"/>
      <c r="K80" s="14" t="n"/>
      <c r="L80" s="14" t="n"/>
      <c r="M80" s="15" t="n"/>
      <c r="N80" s="17">
        <f>IF(M80="","",IFERROR(M80+Assumptions!$B$4,""))</f>
        <v/>
      </c>
      <c r="O80" s="18">
        <f>IF(OR(G80="",H80=""),"",IF(H80&lt;=G80,"",IFERROR((H80-G80)*24,"")))</f>
        <v/>
      </c>
      <c r="P80" s="19">
        <f>IF(A80="","",IF(L80="Archived","OK",IF(OR(B80="",C80="",D80="",E80="",F80="",G80="",H80="",I80="",J80="",K80="",M80=""),"Complete required fields",IF(F80&lt;E80,"Check date order",IF(H80&lt;=G80,"Check access window",IF(O80&gt;Assumptions!$B$6,"Check window length",IF(AND(J80="Business Key",COUNTIFS('Key Custody'!$D$4:$D$103,A80,'Key Custody'!$F$4:$F$103,"&lt;&gt;",'Key Custody'!$H$4:$H$103,"")=0),"Check key custody",IF(N80&lt;TODAY(),"Review due",IF(AND(L80="Active",F80&lt;TODAY()),"End date passed","OK")))))))))</f>
        <v/>
      </c>
    </row>
    <row r="81" ht="22" customHeight="1">
      <c r="A81" s="14" t="n"/>
      <c r="B81" s="14" t="n"/>
      <c r="C81" s="14" t="n"/>
      <c r="D81" s="14" t="n"/>
      <c r="E81" s="15" t="n"/>
      <c r="F81" s="15" t="n"/>
      <c r="G81" s="16" t="n"/>
      <c r="H81" s="16" t="n"/>
      <c r="I81" s="14" t="n"/>
      <c r="J81" s="14" t="n"/>
      <c r="K81" s="14" t="n"/>
      <c r="L81" s="14" t="n"/>
      <c r="M81" s="15" t="n"/>
      <c r="N81" s="20">
        <f>IF(M81="","",IFERROR(M81+Assumptions!$B$4,""))</f>
        <v/>
      </c>
      <c r="O81" s="21">
        <f>IF(OR(G81="",H81=""),"",IF(H81&lt;=G81,"",IFERROR((H81-G81)*24,"")))</f>
        <v/>
      </c>
      <c r="P81" s="22">
        <f>IF(A81="","",IF(L81="Archived","OK",IF(OR(B81="",C81="",D81="",E81="",F81="",G81="",H81="",I81="",J81="",K81="",M81=""),"Complete required fields",IF(F81&lt;E81,"Check date order",IF(H81&lt;=G81,"Check access window",IF(O81&gt;Assumptions!$B$6,"Check window length",IF(AND(J81="Business Key",COUNTIFS('Key Custody'!$D$4:$D$103,A81,'Key Custody'!$F$4:$F$103,"&lt;&gt;",'Key Custody'!$H$4:$H$103,"")=0),"Check key custody",IF(N81&lt;TODAY(),"Review due",IF(AND(L81="Active",F81&lt;TODAY()),"End date passed","OK")))))))))</f>
        <v/>
      </c>
    </row>
    <row r="82" ht="22" customHeight="1">
      <c r="A82" s="14" t="n"/>
      <c r="B82" s="14" t="n"/>
      <c r="C82" s="14" t="n"/>
      <c r="D82" s="14" t="n"/>
      <c r="E82" s="15" t="n"/>
      <c r="F82" s="15" t="n"/>
      <c r="G82" s="16" t="n"/>
      <c r="H82" s="16" t="n"/>
      <c r="I82" s="14" t="n"/>
      <c r="J82" s="14" t="n"/>
      <c r="K82" s="14" t="n"/>
      <c r="L82" s="14" t="n"/>
      <c r="M82" s="15" t="n"/>
      <c r="N82" s="17">
        <f>IF(M82="","",IFERROR(M82+Assumptions!$B$4,""))</f>
        <v/>
      </c>
      <c r="O82" s="18">
        <f>IF(OR(G82="",H82=""),"",IF(H82&lt;=G82,"",IFERROR((H82-G82)*24,"")))</f>
        <v/>
      </c>
      <c r="P82" s="19">
        <f>IF(A82="","",IF(L82="Archived","OK",IF(OR(B82="",C82="",D82="",E82="",F82="",G82="",H82="",I82="",J82="",K82="",M82=""),"Complete required fields",IF(F82&lt;E82,"Check date order",IF(H82&lt;=G82,"Check access window",IF(O82&gt;Assumptions!$B$6,"Check window length",IF(AND(J82="Business Key",COUNTIFS('Key Custody'!$D$4:$D$103,A82,'Key Custody'!$F$4:$F$103,"&lt;&gt;",'Key Custody'!$H$4:$H$103,"")=0),"Check key custody",IF(N82&lt;TODAY(),"Review due",IF(AND(L82="Active",F82&lt;TODAY()),"End date passed","OK")))))))))</f>
        <v/>
      </c>
    </row>
    <row r="83" ht="22" customHeight="1">
      <c r="A83" s="14" t="n"/>
      <c r="B83" s="14" t="n"/>
      <c r="C83" s="14" t="n"/>
      <c r="D83" s="14" t="n"/>
      <c r="E83" s="15" t="n"/>
      <c r="F83" s="15" t="n"/>
      <c r="G83" s="16" t="n"/>
      <c r="H83" s="16" t="n"/>
      <c r="I83" s="14" t="n"/>
      <c r="J83" s="14" t="n"/>
      <c r="K83" s="14" t="n"/>
      <c r="L83" s="14" t="n"/>
      <c r="M83" s="15" t="n"/>
      <c r="N83" s="20">
        <f>IF(M83="","",IFERROR(M83+Assumptions!$B$4,""))</f>
        <v/>
      </c>
      <c r="O83" s="21">
        <f>IF(OR(G83="",H83=""),"",IF(H83&lt;=G83,"",IFERROR((H83-G83)*24,"")))</f>
        <v/>
      </c>
      <c r="P83" s="22">
        <f>IF(A83="","",IF(L83="Archived","OK",IF(OR(B83="",C83="",D83="",E83="",F83="",G83="",H83="",I83="",J83="",K83="",M83=""),"Complete required fields",IF(F83&lt;E83,"Check date order",IF(H83&lt;=G83,"Check access window",IF(O83&gt;Assumptions!$B$6,"Check window length",IF(AND(J83="Business Key",COUNTIFS('Key Custody'!$D$4:$D$103,A83,'Key Custody'!$F$4:$F$103,"&lt;&gt;",'Key Custody'!$H$4:$H$103,"")=0),"Check key custody",IF(N83&lt;TODAY(),"Review due",IF(AND(L83="Active",F83&lt;TODAY()),"End date passed","OK")))))))))</f>
        <v/>
      </c>
    </row>
    <row r="84" ht="22" customHeight="1">
      <c r="A84" s="14" t="n"/>
      <c r="B84" s="14" t="n"/>
      <c r="C84" s="14" t="n"/>
      <c r="D84" s="14" t="n"/>
      <c r="E84" s="15" t="n"/>
      <c r="F84" s="15" t="n"/>
      <c r="G84" s="16" t="n"/>
      <c r="H84" s="16" t="n"/>
      <c r="I84" s="14" t="n"/>
      <c r="J84" s="14" t="n"/>
      <c r="K84" s="14" t="n"/>
      <c r="L84" s="14" t="n"/>
      <c r="M84" s="15" t="n"/>
      <c r="N84" s="17">
        <f>IF(M84="","",IFERROR(M84+Assumptions!$B$4,""))</f>
        <v/>
      </c>
      <c r="O84" s="18">
        <f>IF(OR(G84="",H84=""),"",IF(H84&lt;=G84,"",IFERROR((H84-G84)*24,"")))</f>
        <v/>
      </c>
      <c r="P84" s="19">
        <f>IF(A84="","",IF(L84="Archived","OK",IF(OR(B84="",C84="",D84="",E84="",F84="",G84="",H84="",I84="",J84="",K84="",M84=""),"Complete required fields",IF(F84&lt;E84,"Check date order",IF(H84&lt;=G84,"Check access window",IF(O84&gt;Assumptions!$B$6,"Check window length",IF(AND(J84="Business Key",COUNTIFS('Key Custody'!$D$4:$D$103,A84,'Key Custody'!$F$4:$F$103,"&lt;&gt;",'Key Custody'!$H$4:$H$103,"")=0),"Check key custody",IF(N84&lt;TODAY(),"Review due",IF(AND(L84="Active",F84&lt;TODAY()),"End date passed","OK")))))))))</f>
        <v/>
      </c>
    </row>
    <row r="85" ht="22" customHeight="1">
      <c r="A85" s="14" t="n"/>
      <c r="B85" s="14" t="n"/>
      <c r="C85" s="14" t="n"/>
      <c r="D85" s="14" t="n"/>
      <c r="E85" s="15" t="n"/>
      <c r="F85" s="15" t="n"/>
      <c r="G85" s="16" t="n"/>
      <c r="H85" s="16" t="n"/>
      <c r="I85" s="14" t="n"/>
      <c r="J85" s="14" t="n"/>
      <c r="K85" s="14" t="n"/>
      <c r="L85" s="14" t="n"/>
      <c r="M85" s="15" t="n"/>
      <c r="N85" s="20">
        <f>IF(M85="","",IFERROR(M85+Assumptions!$B$4,""))</f>
        <v/>
      </c>
      <c r="O85" s="21">
        <f>IF(OR(G85="",H85=""),"",IF(H85&lt;=G85,"",IFERROR((H85-G85)*24,"")))</f>
        <v/>
      </c>
      <c r="P85" s="22">
        <f>IF(A85="","",IF(L85="Archived","OK",IF(OR(B85="",C85="",D85="",E85="",F85="",G85="",H85="",I85="",J85="",K85="",M85=""),"Complete required fields",IF(F85&lt;E85,"Check date order",IF(H85&lt;=G85,"Check access window",IF(O85&gt;Assumptions!$B$6,"Check window length",IF(AND(J85="Business Key",COUNTIFS('Key Custody'!$D$4:$D$103,A85,'Key Custody'!$F$4:$F$103,"&lt;&gt;",'Key Custody'!$H$4:$H$103,"")=0),"Check key custody",IF(N85&lt;TODAY(),"Review due",IF(AND(L85="Active",F85&lt;TODAY()),"End date passed","OK")))))))))</f>
        <v/>
      </c>
    </row>
    <row r="86" ht="22" customHeight="1">
      <c r="A86" s="14" t="n"/>
      <c r="B86" s="14" t="n"/>
      <c r="C86" s="14" t="n"/>
      <c r="D86" s="14" t="n"/>
      <c r="E86" s="15" t="n"/>
      <c r="F86" s="15" t="n"/>
      <c r="G86" s="16" t="n"/>
      <c r="H86" s="16" t="n"/>
      <c r="I86" s="14" t="n"/>
      <c r="J86" s="14" t="n"/>
      <c r="K86" s="14" t="n"/>
      <c r="L86" s="14" t="n"/>
      <c r="M86" s="15" t="n"/>
      <c r="N86" s="17">
        <f>IF(M86="","",IFERROR(M86+Assumptions!$B$4,""))</f>
        <v/>
      </c>
      <c r="O86" s="18">
        <f>IF(OR(G86="",H86=""),"",IF(H86&lt;=G86,"",IFERROR((H86-G86)*24,"")))</f>
        <v/>
      </c>
      <c r="P86" s="19">
        <f>IF(A86="","",IF(L86="Archived","OK",IF(OR(B86="",C86="",D86="",E86="",F86="",G86="",H86="",I86="",J86="",K86="",M86=""),"Complete required fields",IF(F86&lt;E86,"Check date order",IF(H86&lt;=G86,"Check access window",IF(O86&gt;Assumptions!$B$6,"Check window length",IF(AND(J86="Business Key",COUNTIFS('Key Custody'!$D$4:$D$103,A86,'Key Custody'!$F$4:$F$103,"&lt;&gt;",'Key Custody'!$H$4:$H$103,"")=0),"Check key custody",IF(N86&lt;TODAY(),"Review due",IF(AND(L86="Active",F86&lt;TODAY()),"End date passed","OK")))))))))</f>
        <v/>
      </c>
    </row>
    <row r="87" ht="22" customHeight="1">
      <c r="A87" s="14" t="n"/>
      <c r="B87" s="14" t="n"/>
      <c r="C87" s="14" t="n"/>
      <c r="D87" s="14" t="n"/>
      <c r="E87" s="15" t="n"/>
      <c r="F87" s="15" t="n"/>
      <c r="G87" s="16" t="n"/>
      <c r="H87" s="16" t="n"/>
      <c r="I87" s="14" t="n"/>
      <c r="J87" s="14" t="n"/>
      <c r="K87" s="14" t="n"/>
      <c r="L87" s="14" t="n"/>
      <c r="M87" s="15" t="n"/>
      <c r="N87" s="20">
        <f>IF(M87="","",IFERROR(M87+Assumptions!$B$4,""))</f>
        <v/>
      </c>
      <c r="O87" s="21">
        <f>IF(OR(G87="",H87=""),"",IF(H87&lt;=G87,"",IFERROR((H87-G87)*24,"")))</f>
        <v/>
      </c>
      <c r="P87" s="22">
        <f>IF(A87="","",IF(L87="Archived","OK",IF(OR(B87="",C87="",D87="",E87="",F87="",G87="",H87="",I87="",J87="",K87="",M87=""),"Complete required fields",IF(F87&lt;E87,"Check date order",IF(H87&lt;=G87,"Check access window",IF(O87&gt;Assumptions!$B$6,"Check window length",IF(AND(J87="Business Key",COUNTIFS('Key Custody'!$D$4:$D$103,A87,'Key Custody'!$F$4:$F$103,"&lt;&gt;",'Key Custody'!$H$4:$H$103,"")=0),"Check key custody",IF(N87&lt;TODAY(),"Review due",IF(AND(L87="Active",F87&lt;TODAY()),"End date passed","OK")))))))))</f>
        <v/>
      </c>
    </row>
    <row r="88" ht="22" customHeight="1">
      <c r="A88" s="14" t="n"/>
      <c r="B88" s="14" t="n"/>
      <c r="C88" s="14" t="n"/>
      <c r="D88" s="14" t="n"/>
      <c r="E88" s="15" t="n"/>
      <c r="F88" s="15" t="n"/>
      <c r="G88" s="16" t="n"/>
      <c r="H88" s="16" t="n"/>
      <c r="I88" s="14" t="n"/>
      <c r="J88" s="14" t="n"/>
      <c r="K88" s="14" t="n"/>
      <c r="L88" s="14" t="n"/>
      <c r="M88" s="15" t="n"/>
      <c r="N88" s="17">
        <f>IF(M88="","",IFERROR(M88+Assumptions!$B$4,""))</f>
        <v/>
      </c>
      <c r="O88" s="18">
        <f>IF(OR(G88="",H88=""),"",IF(H88&lt;=G88,"",IFERROR((H88-G88)*24,"")))</f>
        <v/>
      </c>
      <c r="P88" s="19">
        <f>IF(A88="","",IF(L88="Archived","OK",IF(OR(B88="",C88="",D88="",E88="",F88="",G88="",H88="",I88="",J88="",K88="",M88=""),"Complete required fields",IF(F88&lt;E88,"Check date order",IF(H88&lt;=G88,"Check access window",IF(O88&gt;Assumptions!$B$6,"Check window length",IF(AND(J88="Business Key",COUNTIFS('Key Custody'!$D$4:$D$103,A88,'Key Custody'!$F$4:$F$103,"&lt;&gt;",'Key Custody'!$H$4:$H$103,"")=0),"Check key custody",IF(N88&lt;TODAY(),"Review due",IF(AND(L88="Active",F88&lt;TODAY()),"End date passed","OK")))))))))</f>
        <v/>
      </c>
    </row>
    <row r="89" ht="22" customHeight="1">
      <c r="A89" s="14" t="n"/>
      <c r="B89" s="14" t="n"/>
      <c r="C89" s="14" t="n"/>
      <c r="D89" s="14" t="n"/>
      <c r="E89" s="15" t="n"/>
      <c r="F89" s="15" t="n"/>
      <c r="G89" s="16" t="n"/>
      <c r="H89" s="16" t="n"/>
      <c r="I89" s="14" t="n"/>
      <c r="J89" s="14" t="n"/>
      <c r="K89" s="14" t="n"/>
      <c r="L89" s="14" t="n"/>
      <c r="M89" s="15" t="n"/>
      <c r="N89" s="20">
        <f>IF(M89="","",IFERROR(M89+Assumptions!$B$4,""))</f>
        <v/>
      </c>
      <c r="O89" s="21">
        <f>IF(OR(G89="",H89=""),"",IF(H89&lt;=G89,"",IFERROR((H89-G89)*24,"")))</f>
        <v/>
      </c>
      <c r="P89" s="22">
        <f>IF(A89="","",IF(L89="Archived","OK",IF(OR(B89="",C89="",D89="",E89="",F89="",G89="",H89="",I89="",J89="",K89="",M89=""),"Complete required fields",IF(F89&lt;E89,"Check date order",IF(H89&lt;=G89,"Check access window",IF(O89&gt;Assumptions!$B$6,"Check window length",IF(AND(J89="Business Key",COUNTIFS('Key Custody'!$D$4:$D$103,A89,'Key Custody'!$F$4:$F$103,"&lt;&gt;",'Key Custody'!$H$4:$H$103,"")=0),"Check key custody",IF(N89&lt;TODAY(),"Review due",IF(AND(L89="Active",F89&lt;TODAY()),"End date passed","OK")))))))))</f>
        <v/>
      </c>
    </row>
    <row r="90" ht="22" customHeight="1">
      <c r="A90" s="14" t="n"/>
      <c r="B90" s="14" t="n"/>
      <c r="C90" s="14" t="n"/>
      <c r="D90" s="14" t="n"/>
      <c r="E90" s="15" t="n"/>
      <c r="F90" s="15" t="n"/>
      <c r="G90" s="16" t="n"/>
      <c r="H90" s="16" t="n"/>
      <c r="I90" s="14" t="n"/>
      <c r="J90" s="14" t="n"/>
      <c r="K90" s="14" t="n"/>
      <c r="L90" s="14" t="n"/>
      <c r="M90" s="15" t="n"/>
      <c r="N90" s="17">
        <f>IF(M90="","",IFERROR(M90+Assumptions!$B$4,""))</f>
        <v/>
      </c>
      <c r="O90" s="18">
        <f>IF(OR(G90="",H90=""),"",IF(H90&lt;=G90,"",IFERROR((H90-G90)*24,"")))</f>
        <v/>
      </c>
      <c r="P90" s="19">
        <f>IF(A90="","",IF(L90="Archived","OK",IF(OR(B90="",C90="",D90="",E90="",F90="",G90="",H90="",I90="",J90="",K90="",M90=""),"Complete required fields",IF(F90&lt;E90,"Check date order",IF(H90&lt;=G90,"Check access window",IF(O90&gt;Assumptions!$B$6,"Check window length",IF(AND(J90="Business Key",COUNTIFS('Key Custody'!$D$4:$D$103,A90,'Key Custody'!$F$4:$F$103,"&lt;&gt;",'Key Custody'!$H$4:$H$103,"")=0),"Check key custody",IF(N90&lt;TODAY(),"Review due",IF(AND(L90="Active",F90&lt;TODAY()),"End date passed","OK")))))))))</f>
        <v/>
      </c>
    </row>
    <row r="91" ht="22" customHeight="1">
      <c r="A91" s="14" t="n"/>
      <c r="B91" s="14" t="n"/>
      <c r="C91" s="14" t="n"/>
      <c r="D91" s="14" t="n"/>
      <c r="E91" s="15" t="n"/>
      <c r="F91" s="15" t="n"/>
      <c r="G91" s="16" t="n"/>
      <c r="H91" s="16" t="n"/>
      <c r="I91" s="14" t="n"/>
      <c r="J91" s="14" t="n"/>
      <c r="K91" s="14" t="n"/>
      <c r="L91" s="14" t="n"/>
      <c r="M91" s="15" t="n"/>
      <c r="N91" s="20">
        <f>IF(M91="","",IFERROR(M91+Assumptions!$B$4,""))</f>
        <v/>
      </c>
      <c r="O91" s="21">
        <f>IF(OR(G91="",H91=""),"",IF(H91&lt;=G91,"",IFERROR((H91-G91)*24,"")))</f>
        <v/>
      </c>
      <c r="P91" s="22">
        <f>IF(A91="","",IF(L91="Archived","OK",IF(OR(B91="",C91="",D91="",E91="",F91="",G91="",H91="",I91="",J91="",K91="",M91=""),"Complete required fields",IF(F91&lt;E91,"Check date order",IF(H91&lt;=G91,"Check access window",IF(O91&gt;Assumptions!$B$6,"Check window length",IF(AND(J91="Business Key",COUNTIFS('Key Custody'!$D$4:$D$103,A91,'Key Custody'!$F$4:$F$103,"&lt;&gt;",'Key Custody'!$H$4:$H$103,"")=0),"Check key custody",IF(N91&lt;TODAY(),"Review due",IF(AND(L91="Active",F91&lt;TODAY()),"End date passed","OK")))))))))</f>
        <v/>
      </c>
    </row>
    <row r="92" ht="22" customHeight="1">
      <c r="A92" s="14" t="n"/>
      <c r="B92" s="14" t="n"/>
      <c r="C92" s="14" t="n"/>
      <c r="D92" s="14" t="n"/>
      <c r="E92" s="15" t="n"/>
      <c r="F92" s="15" t="n"/>
      <c r="G92" s="16" t="n"/>
      <c r="H92" s="16" t="n"/>
      <c r="I92" s="14" t="n"/>
      <c r="J92" s="14" t="n"/>
      <c r="K92" s="14" t="n"/>
      <c r="L92" s="14" t="n"/>
      <c r="M92" s="15" t="n"/>
      <c r="N92" s="17">
        <f>IF(M92="","",IFERROR(M92+Assumptions!$B$4,""))</f>
        <v/>
      </c>
      <c r="O92" s="18">
        <f>IF(OR(G92="",H92=""),"",IF(H92&lt;=G92,"",IFERROR((H92-G92)*24,"")))</f>
        <v/>
      </c>
      <c r="P92" s="19">
        <f>IF(A92="","",IF(L92="Archived","OK",IF(OR(B92="",C92="",D92="",E92="",F92="",G92="",H92="",I92="",J92="",K92="",M92=""),"Complete required fields",IF(F92&lt;E92,"Check date order",IF(H92&lt;=G92,"Check access window",IF(O92&gt;Assumptions!$B$6,"Check window length",IF(AND(J92="Business Key",COUNTIFS('Key Custody'!$D$4:$D$103,A92,'Key Custody'!$F$4:$F$103,"&lt;&gt;",'Key Custody'!$H$4:$H$103,"")=0),"Check key custody",IF(N92&lt;TODAY(),"Review due",IF(AND(L92="Active",F92&lt;TODAY()),"End date passed","OK")))))))))</f>
        <v/>
      </c>
    </row>
    <row r="93" ht="22" customHeight="1">
      <c r="A93" s="14" t="n"/>
      <c r="B93" s="14" t="n"/>
      <c r="C93" s="14" t="n"/>
      <c r="D93" s="14" t="n"/>
      <c r="E93" s="15" t="n"/>
      <c r="F93" s="15" t="n"/>
      <c r="G93" s="16" t="n"/>
      <c r="H93" s="16" t="n"/>
      <c r="I93" s="14" t="n"/>
      <c r="J93" s="14" t="n"/>
      <c r="K93" s="14" t="n"/>
      <c r="L93" s="14" t="n"/>
      <c r="M93" s="15" t="n"/>
      <c r="N93" s="20">
        <f>IF(M93="","",IFERROR(M93+Assumptions!$B$4,""))</f>
        <v/>
      </c>
      <c r="O93" s="21">
        <f>IF(OR(G93="",H93=""),"",IF(H93&lt;=G93,"",IFERROR((H93-G93)*24,"")))</f>
        <v/>
      </c>
      <c r="P93" s="22">
        <f>IF(A93="","",IF(L93="Archived","OK",IF(OR(B93="",C93="",D93="",E93="",F93="",G93="",H93="",I93="",J93="",K93="",M93=""),"Complete required fields",IF(F93&lt;E93,"Check date order",IF(H93&lt;=G93,"Check access window",IF(O93&gt;Assumptions!$B$6,"Check window length",IF(AND(J93="Business Key",COUNTIFS('Key Custody'!$D$4:$D$103,A93,'Key Custody'!$F$4:$F$103,"&lt;&gt;",'Key Custody'!$H$4:$H$103,"")=0),"Check key custody",IF(N93&lt;TODAY(),"Review due",IF(AND(L93="Active",F93&lt;TODAY()),"End date passed","OK")))))))))</f>
        <v/>
      </c>
    </row>
    <row r="94" ht="22" customHeight="1">
      <c r="A94" s="14" t="n"/>
      <c r="B94" s="14" t="n"/>
      <c r="C94" s="14" t="n"/>
      <c r="D94" s="14" t="n"/>
      <c r="E94" s="15" t="n"/>
      <c r="F94" s="15" t="n"/>
      <c r="G94" s="16" t="n"/>
      <c r="H94" s="16" t="n"/>
      <c r="I94" s="14" t="n"/>
      <c r="J94" s="14" t="n"/>
      <c r="K94" s="14" t="n"/>
      <c r="L94" s="14" t="n"/>
      <c r="M94" s="15" t="n"/>
      <c r="N94" s="17">
        <f>IF(M94="","",IFERROR(M94+Assumptions!$B$4,""))</f>
        <v/>
      </c>
      <c r="O94" s="18">
        <f>IF(OR(G94="",H94=""),"",IF(H94&lt;=G94,"",IFERROR((H94-G94)*24,"")))</f>
        <v/>
      </c>
      <c r="P94" s="19">
        <f>IF(A94="","",IF(L94="Archived","OK",IF(OR(B94="",C94="",D94="",E94="",F94="",G94="",H94="",I94="",J94="",K94="",M94=""),"Complete required fields",IF(F94&lt;E94,"Check date order",IF(H94&lt;=G94,"Check access window",IF(O94&gt;Assumptions!$B$6,"Check window length",IF(AND(J94="Business Key",COUNTIFS('Key Custody'!$D$4:$D$103,A94,'Key Custody'!$F$4:$F$103,"&lt;&gt;",'Key Custody'!$H$4:$H$103,"")=0),"Check key custody",IF(N94&lt;TODAY(),"Review due",IF(AND(L94="Active",F94&lt;TODAY()),"End date passed","OK")))))))))</f>
        <v/>
      </c>
    </row>
    <row r="95" ht="22" customHeight="1">
      <c r="A95" s="14" t="n"/>
      <c r="B95" s="14" t="n"/>
      <c r="C95" s="14" t="n"/>
      <c r="D95" s="14" t="n"/>
      <c r="E95" s="15" t="n"/>
      <c r="F95" s="15" t="n"/>
      <c r="G95" s="16" t="n"/>
      <c r="H95" s="16" t="n"/>
      <c r="I95" s="14" t="n"/>
      <c r="J95" s="14" t="n"/>
      <c r="K95" s="14" t="n"/>
      <c r="L95" s="14" t="n"/>
      <c r="M95" s="15" t="n"/>
      <c r="N95" s="20">
        <f>IF(M95="","",IFERROR(M95+Assumptions!$B$4,""))</f>
        <v/>
      </c>
      <c r="O95" s="21">
        <f>IF(OR(G95="",H95=""),"",IF(H95&lt;=G95,"",IFERROR((H95-G95)*24,"")))</f>
        <v/>
      </c>
      <c r="P95" s="22">
        <f>IF(A95="","",IF(L95="Archived","OK",IF(OR(B95="",C95="",D95="",E95="",F95="",G95="",H95="",I95="",J95="",K95="",M95=""),"Complete required fields",IF(F95&lt;E95,"Check date order",IF(H95&lt;=G95,"Check access window",IF(O95&gt;Assumptions!$B$6,"Check window length",IF(AND(J95="Business Key",COUNTIFS('Key Custody'!$D$4:$D$103,A95,'Key Custody'!$F$4:$F$103,"&lt;&gt;",'Key Custody'!$H$4:$H$103,"")=0),"Check key custody",IF(N95&lt;TODAY(),"Review due",IF(AND(L95="Active",F95&lt;TODAY()),"End date passed","OK")))))))))</f>
        <v/>
      </c>
    </row>
    <row r="96" ht="22" customHeight="1">
      <c r="A96" s="14" t="n"/>
      <c r="B96" s="14" t="n"/>
      <c r="C96" s="14" t="n"/>
      <c r="D96" s="14" t="n"/>
      <c r="E96" s="15" t="n"/>
      <c r="F96" s="15" t="n"/>
      <c r="G96" s="16" t="n"/>
      <c r="H96" s="16" t="n"/>
      <c r="I96" s="14" t="n"/>
      <c r="J96" s="14" t="n"/>
      <c r="K96" s="14" t="n"/>
      <c r="L96" s="14" t="n"/>
      <c r="M96" s="15" t="n"/>
      <c r="N96" s="17">
        <f>IF(M96="","",IFERROR(M96+Assumptions!$B$4,""))</f>
        <v/>
      </c>
      <c r="O96" s="18">
        <f>IF(OR(G96="",H96=""),"",IF(H96&lt;=G96,"",IFERROR((H96-G96)*24,"")))</f>
        <v/>
      </c>
      <c r="P96" s="19">
        <f>IF(A96="","",IF(L96="Archived","OK",IF(OR(B96="",C96="",D96="",E96="",F96="",G96="",H96="",I96="",J96="",K96="",M96=""),"Complete required fields",IF(F96&lt;E96,"Check date order",IF(H96&lt;=G96,"Check access window",IF(O96&gt;Assumptions!$B$6,"Check window length",IF(AND(J96="Business Key",COUNTIFS('Key Custody'!$D$4:$D$103,A96,'Key Custody'!$F$4:$F$103,"&lt;&gt;",'Key Custody'!$H$4:$H$103,"")=0),"Check key custody",IF(N96&lt;TODAY(),"Review due",IF(AND(L96="Active",F96&lt;TODAY()),"End date passed","OK")))))))))</f>
        <v/>
      </c>
    </row>
    <row r="97" ht="22" customHeight="1">
      <c r="A97" s="14" t="n"/>
      <c r="B97" s="14" t="n"/>
      <c r="C97" s="14" t="n"/>
      <c r="D97" s="14" t="n"/>
      <c r="E97" s="15" t="n"/>
      <c r="F97" s="15" t="n"/>
      <c r="G97" s="16" t="n"/>
      <c r="H97" s="16" t="n"/>
      <c r="I97" s="14" t="n"/>
      <c r="J97" s="14" t="n"/>
      <c r="K97" s="14" t="n"/>
      <c r="L97" s="14" t="n"/>
      <c r="M97" s="15" t="n"/>
      <c r="N97" s="20">
        <f>IF(M97="","",IFERROR(M97+Assumptions!$B$4,""))</f>
        <v/>
      </c>
      <c r="O97" s="21">
        <f>IF(OR(G97="",H97=""),"",IF(H97&lt;=G97,"",IFERROR((H97-G97)*24,"")))</f>
        <v/>
      </c>
      <c r="P97" s="22">
        <f>IF(A97="","",IF(L97="Archived","OK",IF(OR(B97="",C97="",D97="",E97="",F97="",G97="",H97="",I97="",J97="",K97="",M97=""),"Complete required fields",IF(F97&lt;E97,"Check date order",IF(H97&lt;=G97,"Check access window",IF(O97&gt;Assumptions!$B$6,"Check window length",IF(AND(J97="Business Key",COUNTIFS('Key Custody'!$D$4:$D$103,A97,'Key Custody'!$F$4:$F$103,"&lt;&gt;",'Key Custody'!$H$4:$H$103,"")=0),"Check key custody",IF(N97&lt;TODAY(),"Review due",IF(AND(L97="Active",F97&lt;TODAY()),"End date passed","OK")))))))))</f>
        <v/>
      </c>
    </row>
    <row r="98" ht="22" customHeight="1">
      <c r="A98" s="14" t="n"/>
      <c r="B98" s="14" t="n"/>
      <c r="C98" s="14" t="n"/>
      <c r="D98" s="14" t="n"/>
      <c r="E98" s="15" t="n"/>
      <c r="F98" s="15" t="n"/>
      <c r="G98" s="16" t="n"/>
      <c r="H98" s="16" t="n"/>
      <c r="I98" s="14" t="n"/>
      <c r="J98" s="14" t="n"/>
      <c r="K98" s="14" t="n"/>
      <c r="L98" s="14" t="n"/>
      <c r="M98" s="15" t="n"/>
      <c r="N98" s="17">
        <f>IF(M98="","",IFERROR(M98+Assumptions!$B$4,""))</f>
        <v/>
      </c>
      <c r="O98" s="18">
        <f>IF(OR(G98="",H98=""),"",IF(H98&lt;=G98,"",IFERROR((H98-G98)*24,"")))</f>
        <v/>
      </c>
      <c r="P98" s="19">
        <f>IF(A98="","",IF(L98="Archived","OK",IF(OR(B98="",C98="",D98="",E98="",F98="",G98="",H98="",I98="",J98="",K98="",M98=""),"Complete required fields",IF(F98&lt;E98,"Check date order",IF(H98&lt;=G98,"Check access window",IF(O98&gt;Assumptions!$B$6,"Check window length",IF(AND(J98="Business Key",COUNTIFS('Key Custody'!$D$4:$D$103,A98,'Key Custody'!$F$4:$F$103,"&lt;&gt;",'Key Custody'!$H$4:$H$103,"")=0),"Check key custody",IF(N98&lt;TODAY(),"Review due",IF(AND(L98="Active",F98&lt;TODAY()),"End date passed","OK")))))))))</f>
        <v/>
      </c>
    </row>
    <row r="99" ht="22" customHeight="1">
      <c r="A99" s="14" t="n"/>
      <c r="B99" s="14" t="n"/>
      <c r="C99" s="14" t="n"/>
      <c r="D99" s="14" t="n"/>
      <c r="E99" s="15" t="n"/>
      <c r="F99" s="15" t="n"/>
      <c r="G99" s="16" t="n"/>
      <c r="H99" s="16" t="n"/>
      <c r="I99" s="14" t="n"/>
      <c r="J99" s="14" t="n"/>
      <c r="K99" s="14" t="n"/>
      <c r="L99" s="14" t="n"/>
      <c r="M99" s="15" t="n"/>
      <c r="N99" s="20">
        <f>IF(M99="","",IFERROR(M99+Assumptions!$B$4,""))</f>
        <v/>
      </c>
      <c r="O99" s="21">
        <f>IF(OR(G99="",H99=""),"",IF(H99&lt;=G99,"",IFERROR((H99-G99)*24,"")))</f>
        <v/>
      </c>
      <c r="P99" s="22">
        <f>IF(A99="","",IF(L99="Archived","OK",IF(OR(B99="",C99="",D99="",E99="",F99="",G99="",H99="",I99="",J99="",K99="",M99=""),"Complete required fields",IF(F99&lt;E99,"Check date order",IF(H99&lt;=G99,"Check access window",IF(O99&gt;Assumptions!$B$6,"Check window length",IF(AND(J99="Business Key",COUNTIFS('Key Custody'!$D$4:$D$103,A99,'Key Custody'!$F$4:$F$103,"&lt;&gt;",'Key Custody'!$H$4:$H$103,"")=0),"Check key custody",IF(N99&lt;TODAY(),"Review due",IF(AND(L99="Active",F99&lt;TODAY()),"End date passed","OK")))))))))</f>
        <v/>
      </c>
    </row>
    <row r="100" ht="22" customHeight="1">
      <c r="A100" s="14" t="n"/>
      <c r="B100" s="14" t="n"/>
      <c r="C100" s="14" t="n"/>
      <c r="D100" s="14" t="n"/>
      <c r="E100" s="15" t="n"/>
      <c r="F100" s="15" t="n"/>
      <c r="G100" s="16" t="n"/>
      <c r="H100" s="16" t="n"/>
      <c r="I100" s="14" t="n"/>
      <c r="J100" s="14" t="n"/>
      <c r="K100" s="14" t="n"/>
      <c r="L100" s="14" t="n"/>
      <c r="M100" s="15" t="n"/>
      <c r="N100" s="17">
        <f>IF(M100="","",IFERROR(M100+Assumptions!$B$4,""))</f>
        <v/>
      </c>
      <c r="O100" s="18">
        <f>IF(OR(G100="",H100=""),"",IF(H100&lt;=G100,"",IFERROR((H100-G100)*24,"")))</f>
        <v/>
      </c>
      <c r="P100" s="19">
        <f>IF(A100="","",IF(L100="Archived","OK",IF(OR(B100="",C100="",D100="",E100="",F100="",G100="",H100="",I100="",J100="",K100="",M100=""),"Complete required fields",IF(F100&lt;E100,"Check date order",IF(H100&lt;=G100,"Check access window",IF(O100&gt;Assumptions!$B$6,"Check window length",IF(AND(J100="Business Key",COUNTIFS('Key Custody'!$D$4:$D$103,A100,'Key Custody'!$F$4:$F$103,"&lt;&gt;",'Key Custody'!$H$4:$H$103,"")=0),"Check key custody",IF(N100&lt;TODAY(),"Review due",IF(AND(L100="Active",F100&lt;TODAY()),"End date passed","OK")))))))))</f>
        <v/>
      </c>
    </row>
    <row r="101" ht="22" customHeight="1">
      <c r="A101" s="14" t="n"/>
      <c r="B101" s="14" t="n"/>
      <c r="C101" s="14" t="n"/>
      <c r="D101" s="14" t="n"/>
      <c r="E101" s="15" t="n"/>
      <c r="F101" s="15" t="n"/>
      <c r="G101" s="16" t="n"/>
      <c r="H101" s="16" t="n"/>
      <c r="I101" s="14" t="n"/>
      <c r="J101" s="14" t="n"/>
      <c r="K101" s="14" t="n"/>
      <c r="L101" s="14" t="n"/>
      <c r="M101" s="15" t="n"/>
      <c r="N101" s="20">
        <f>IF(M101="","",IFERROR(M101+Assumptions!$B$4,""))</f>
        <v/>
      </c>
      <c r="O101" s="21">
        <f>IF(OR(G101="",H101=""),"",IF(H101&lt;=G101,"",IFERROR((H101-G101)*24,"")))</f>
        <v/>
      </c>
      <c r="P101" s="22">
        <f>IF(A101="","",IF(L101="Archived","OK",IF(OR(B101="",C101="",D101="",E101="",F101="",G101="",H101="",I101="",J101="",K101="",M101=""),"Complete required fields",IF(F101&lt;E101,"Check date order",IF(H101&lt;=G101,"Check access window",IF(O101&gt;Assumptions!$B$6,"Check window length",IF(AND(J101="Business Key",COUNTIFS('Key Custody'!$D$4:$D$103,A101,'Key Custody'!$F$4:$F$103,"&lt;&gt;",'Key Custody'!$H$4:$H$103,"")=0),"Check key custody",IF(N101&lt;TODAY(),"Review due",IF(AND(L101="Active",F101&lt;TODAY()),"End date passed","OK")))))))))</f>
        <v/>
      </c>
    </row>
    <row r="102" ht="22" customHeight="1">
      <c r="A102" s="14" t="n"/>
      <c r="B102" s="14" t="n"/>
      <c r="C102" s="14" t="n"/>
      <c r="D102" s="14" t="n"/>
      <c r="E102" s="15" t="n"/>
      <c r="F102" s="15" t="n"/>
      <c r="G102" s="16" t="n"/>
      <c r="H102" s="16" t="n"/>
      <c r="I102" s="14" t="n"/>
      <c r="J102" s="14" t="n"/>
      <c r="K102" s="14" t="n"/>
      <c r="L102" s="14" t="n"/>
      <c r="M102" s="15" t="n"/>
      <c r="N102" s="17">
        <f>IF(M102="","",IFERROR(M102+Assumptions!$B$4,""))</f>
        <v/>
      </c>
      <c r="O102" s="18">
        <f>IF(OR(G102="",H102=""),"",IF(H102&lt;=G102,"",IFERROR((H102-G102)*24,"")))</f>
        <v/>
      </c>
      <c r="P102" s="19">
        <f>IF(A102="","",IF(L102="Archived","OK",IF(OR(B102="",C102="",D102="",E102="",F102="",G102="",H102="",I102="",J102="",K102="",M102=""),"Complete required fields",IF(F102&lt;E102,"Check date order",IF(H102&lt;=G102,"Check access window",IF(O102&gt;Assumptions!$B$6,"Check window length",IF(AND(J102="Business Key",COUNTIFS('Key Custody'!$D$4:$D$103,A102,'Key Custody'!$F$4:$F$103,"&lt;&gt;",'Key Custody'!$H$4:$H$103,"")=0),"Check key custody",IF(N102&lt;TODAY(),"Review due",IF(AND(L102="Active",F102&lt;TODAY()),"End date passed","OK")))))))))</f>
        <v/>
      </c>
    </row>
    <row r="103" ht="22" customHeight="1">
      <c r="A103" s="14" t="n"/>
      <c r="B103" s="14" t="n"/>
      <c r="C103" s="14" t="n"/>
      <c r="D103" s="14" t="n"/>
      <c r="E103" s="15" t="n"/>
      <c r="F103" s="15" t="n"/>
      <c r="G103" s="16" t="n"/>
      <c r="H103" s="16" t="n"/>
      <c r="I103" s="14" t="n"/>
      <c r="J103" s="14" t="n"/>
      <c r="K103" s="14" t="n"/>
      <c r="L103" s="14" t="n"/>
      <c r="M103" s="15" t="n"/>
      <c r="N103" s="20">
        <f>IF(M103="","",IFERROR(M103+Assumptions!$B$4,""))</f>
        <v/>
      </c>
      <c r="O103" s="21">
        <f>IF(OR(G103="",H103=""),"",IF(H103&lt;=G103,"",IFERROR((H103-G103)*24,"")))</f>
        <v/>
      </c>
      <c r="P103" s="22">
        <f>IF(A103="","",IF(L103="Archived","OK",IF(OR(B103="",C103="",D103="",E103="",F103="",G103="",H103="",I103="",J103="",K103="",M103=""),"Complete required fields",IF(F103&lt;E103,"Check date order",IF(H103&lt;=G103,"Check access window",IF(O103&gt;Assumptions!$B$6,"Check window length",IF(AND(J103="Business Key",COUNTIFS('Key Custody'!$D$4:$D$103,A103,'Key Custody'!$F$4:$F$103,"&lt;&gt;",'Key Custody'!$H$4:$H$103,"")=0),"Check key custody",IF(N103&lt;TODAY(),"Review due",IF(AND(L103="Active",F103&lt;TODAY()),"End date passed","OK")))))))))</f>
        <v/>
      </c>
    </row>
  </sheetData>
  <autoFilter ref="A3:P103"/>
  <mergeCells count="1">
    <mergeCell ref="A1:P1"/>
  </mergeCells>
  <conditionalFormatting sqref="P4:P103">
    <cfRule type="expression" priority="1" dxfId="1">
      <formula>$P4="OK"</formula>
    </cfRule>
    <cfRule type="expression" priority="2" dxfId="0">
      <formula>AND($P4&lt;&gt;"",$P4&lt;&gt;"OK")</formula>
    </cfRule>
  </conditionalFormatting>
  <conditionalFormatting sqref="F4:F103">
    <cfRule type="expression" priority="3" dxfId="0">
      <formula>AND($A4&lt;&gt;"",$L4="Active",$F4&gt;=TODAY(),$F4&lt;=TODAY()+Assumptions!$B$5)</formula>
    </cfRule>
  </conditionalFormatting>
  <conditionalFormatting sqref="N4:N103">
    <cfRule type="expression" priority="4" dxfId="0">
      <formula>AND($A4&lt;&gt;"",$L4&lt;&gt;"Archived",$N4&lt;&gt;"",$N4&lt;TODAY())</formula>
    </cfRule>
  </conditionalFormatting>
  <dataValidations count="8">
    <dataValidation sqref="A4:A103" showDropDown="0" showInputMessage="1" showErrorMessage="1" allowBlank="0" errorTitle="Check access ID" error="Use a unique Access ID or leave the cell blank." promptTitle="Check access ID" prompt="Enter a unique operational Access ID." type="custom">
      <formula1>=OR(A4="",COUNTIF($A$4:$A$103,A4)=1)</formula1>
    </dataValidation>
    <dataValidation sqref="E4:E103 M4:M103" showDropDown="0" showInputMessage="1" showErrorMessage="1" allowBlank="0" errorTitle="Check date" error="Enter a date within the editable allowed date range." promptTitle="Check date" prompt="Use an MM/DD/YYYY date within the Assumptions limits." type="date" operator="between">
      <formula1>INDIRECT("Assumptions!$B$7")</formula1>
      <formula2>INDIRECT("Assumptions!$B$8")</formula2>
    </dataValidation>
    <dataValidation sqref="F4:F103" showDropDown="0" showInputMessage="1" showErrorMessage="1" allowBlank="0" errorTitle="Check effective end" error="The effective end must be within the allowed range and not earlier than the start." promptTitle="Check effective end" prompt="Enter an end date on or after the effective start." type="custom">
      <formula1>=OR(F4="",AND(F4&gt;=INDIRECT("Assumptions!$B$7"),F4&lt;=INDIRECT("Assumptions!$B$8"),OR(E4="",F4&gt;=E4)))</formula1>
    </dataValidation>
    <dataValidation sqref="G4:G103" showDropDown="0" showInputMessage="1" showErrorMessage="1" allowBlank="0" errorTitle="Check start time" error="Enter a valid time from 12:00 AM through 11:59 PM." promptTitle="Check start time" prompt="Enter the beginning of the allowed access window." type="time" operator="between">
      <formula1>TIME(0,0,0)</formula1>
      <formula2>TIME(23,59,59)</formula2>
    </dataValidation>
    <dataValidation sqref="H4:H103" showDropDown="0" showInputMessage="1" showErrorMessage="1" allowBlank="0" errorTitle="Check end time" error="The allowed end time must be later than the allowed start time." promptTitle="Check end time" prompt="Enter the end of the same-day access window." type="custom">
      <formula1>=OR(H4="",AND(H4&gt;=TIME(0,0,0),H4&lt;=TIME(23,59,59),OR(G4="",H4&gt;G4)))</formula1>
    </dataValidation>
    <dataValidation sqref="J4:J103" showDropDown="0" showInputMessage="1" showErrorMessage="1" allowBlank="0" errorTitle="Choose access method" error="Select a value from the editable Access Method list." promptTitle="Choose access method" prompt="Do not enter codes or secret access details." type="list">
      <formula1>INDIRECT("Assumptions!$E$4:$E$8")</formula1>
    </dataValidation>
    <dataValidation sqref="K4:K103" showDropDown="0" showInputMessage="1" showErrorMessage="1" allowBlank="0" errorTitle="Choose worker" error="Select a value from the editable fictional worker list." promptTitle="Choose worker" prompt="Choose the assigned worker." type="list">
      <formula1>INDIRECT("Assumptions!$G$4:$G$7")</formula1>
    </dataValidation>
    <dataValidation sqref="L4:L103" showDropDown="0" showInputMessage="1" showErrorMessage="1" allowBlank="0" errorTitle="Choose status" error="Select Active, Paused, or Archived from the editable list." promptTitle="Choose status" prompt="Choose the current operational status." type="list">
      <formula1>INDIRECT("Assumptions!$D$4:$D$6")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46B63"/>
    <outlinePr summaryBelow="1" summaryRight="1"/>
    <pageSetUpPr/>
  </sheetPr>
  <dimension ref="A1:L10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6" customWidth="1" min="4" max="4"/>
    <col width="19" customWidth="1" min="5" max="5"/>
    <col width="22" customWidth="1" min="6" max="6"/>
    <col width="22" customWidth="1" min="7" max="7"/>
    <col width="22" customWidth="1" min="8" max="8"/>
    <col width="18" customWidth="1" min="9" max="9"/>
    <col width="19" customWidth="1" min="10" max="10"/>
    <col width="34" customWidth="1" min="11" max="11"/>
    <col width="24" customWidth="1" min="12" max="12"/>
  </cols>
  <sheetData>
    <row r="1" ht="28" customHeight="1">
      <c r="A1" s="1" t="inlineStr">
        <is>
          <t>Pet Home Access Instruction Register | Key Custody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30" t="n"/>
    </row>
    <row r="2" ht="24" customHeight="1">
      <c r="A2" s="2" t="inlineStr">
        <is>
          <t>Field guide</t>
        </is>
      </c>
      <c r="B2" s="3" t="inlineStr">
        <is>
          <t>Track key tags and handoffs separately. Do not enter access codes, hiding locations, or secret instructions.</t>
        </is>
      </c>
    </row>
    <row r="3" ht="32" customHeight="1">
      <c r="A3" s="4" t="inlineStr">
        <is>
          <t>Custody ID</t>
        </is>
      </c>
      <c r="B3" s="4" t="inlineStr">
        <is>
          <t>Key Tag ID</t>
        </is>
      </c>
      <c r="C3" s="4" t="inlineStr">
        <is>
          <t>Client ID</t>
        </is>
      </c>
      <c r="D3" s="4" t="inlineStr">
        <is>
          <t>Access ID</t>
        </is>
      </c>
      <c r="E3" s="4" t="inlineStr">
        <is>
          <t>Holder</t>
        </is>
      </c>
      <c r="F3" s="4" t="inlineStr">
        <is>
          <t>Checked Out</t>
        </is>
      </c>
      <c r="G3" s="4" t="inlineStr">
        <is>
          <t>Expected Return</t>
        </is>
      </c>
      <c r="H3" s="4" t="inlineStr">
        <is>
          <t>Returned</t>
        </is>
      </c>
      <c r="I3" s="4" t="inlineStr">
        <is>
          <t>Custody Status</t>
        </is>
      </c>
      <c r="J3" s="4" t="inlineStr">
        <is>
          <t>Condition</t>
        </is>
      </c>
      <c r="K3" s="4" t="inlineStr">
        <is>
          <t>Handoff / Storage Reference (No Secrets)</t>
        </is>
      </c>
      <c r="L3" s="4" t="inlineStr">
        <is>
          <t>Check Needed</t>
        </is>
      </c>
    </row>
    <row r="4" ht="22" customHeight="1">
      <c r="A4" s="14" t="inlineStr">
        <is>
          <t>CUS-EX-001</t>
        </is>
      </c>
      <c r="B4" s="14" t="inlineStr">
        <is>
          <t>KEY-EX-001</t>
        </is>
      </c>
      <c r="C4" s="14" t="inlineStr">
        <is>
          <t>CL-EX-001</t>
        </is>
      </c>
      <c r="D4" s="14" t="inlineStr">
        <is>
          <t>ACC-EX-001</t>
        </is>
      </c>
      <c r="E4" s="14" t="inlineStr">
        <is>
          <t>Casey Sample</t>
        </is>
      </c>
      <c r="F4" s="31" t="n">
        <v>46272.375</v>
      </c>
      <c r="G4" s="31" t="n">
        <v>46284.70833333334</v>
      </c>
      <c r="H4" s="31" t="n"/>
      <c r="I4" s="19">
        <f>IF(A4="","",IF(H4&lt;&gt;"","Returned",IF(F4="","Not Checked Out",IF(G4="","Open",IF(G4&lt;NOW(),"Overdue","Open")))))</f>
        <v/>
      </c>
      <c r="J4" s="14" t="inlineStr">
        <is>
          <t>Good</t>
        </is>
      </c>
      <c r="K4" s="14" t="inlineStr">
        <is>
          <t>Handoff log EX-H001</t>
        </is>
      </c>
      <c r="L4" s="19">
        <f>IF(A4="","",IF(OR(B4="",C4="",D4="",E4="",F4="",G4="",J4="",K4=""),"Complete required fields",IF(IFERROR(VLOOKUP(D4,'Access Register'!$A$4:$B$103,2,FALSE),"")="","Check access ID",IF(IFERROR(VLOOKUP(D4,'Access Register'!$A$4:$B$103,2,FALSE),"")&lt;&gt;C4,"Check client / access",IF(G4&lt;F4,"Check return date",IF(AND(H4&lt;&gt;"",H4&lt;F4),"Check returned time",IF(I4="Overdue","Return follow-up","OK")))))))</f>
        <v/>
      </c>
    </row>
    <row r="5" ht="22" customHeight="1">
      <c r="A5" s="14" t="inlineStr">
        <is>
          <t>CUS-EX-002</t>
        </is>
      </c>
      <c r="B5" s="14" t="inlineStr">
        <is>
          <t>KEY-EX-003</t>
        </is>
      </c>
      <c r="C5" s="14" t="inlineStr">
        <is>
          <t>CL-EX-003</t>
        </is>
      </c>
      <c r="D5" s="14" t="inlineStr">
        <is>
          <t>ACC-EX-003</t>
        </is>
      </c>
      <c r="E5" s="14" t="inlineStr">
        <is>
          <t>Jordan Example</t>
        </is>
      </c>
      <c r="F5" s="31" t="n">
        <v>46244.41666666666</v>
      </c>
      <c r="G5" s="31" t="n">
        <v>46254.70833333334</v>
      </c>
      <c r="H5" s="31" t="n">
        <v>46253.625</v>
      </c>
      <c r="I5" s="22">
        <f>IF(A5="","",IF(H5&lt;&gt;"","Returned",IF(F5="","Not Checked Out",IF(G5="","Open",IF(G5&lt;NOW(),"Overdue","Open")))))</f>
        <v/>
      </c>
      <c r="J5" s="14" t="inlineStr">
        <is>
          <t>Good</t>
        </is>
      </c>
      <c r="K5" s="14" t="inlineStr">
        <is>
          <t>Handoff log EX-H002</t>
        </is>
      </c>
      <c r="L5" s="22">
        <f>IF(A5="","",IF(OR(B5="",C5="",D5="",E5="",F5="",G5="",J5="",K5=""),"Complete required fields",IF(IFERROR(VLOOKUP(D5,'Access Register'!$A$4:$B$103,2,FALSE),"")="","Check access ID",IF(IFERROR(VLOOKUP(D5,'Access Register'!$A$4:$B$103,2,FALSE),"")&lt;&gt;C5,"Check client / access",IF(G5&lt;F5,"Check return date",IF(AND(H5&lt;&gt;"",H5&lt;F5),"Check returned time",IF(I5="Overdue","Return follow-up","OK")))))))</f>
        <v/>
      </c>
    </row>
    <row r="6" ht="22" customHeight="1">
      <c r="A6" s="14" t="inlineStr">
        <is>
          <t>CUS-EX-003</t>
        </is>
      </c>
      <c r="B6" s="14" t="inlineStr">
        <is>
          <t>KEY-EX-005</t>
        </is>
      </c>
      <c r="C6" s="14" t="inlineStr">
        <is>
          <t>CL-EX-005</t>
        </is>
      </c>
      <c r="D6" s="14" t="inlineStr">
        <is>
          <t>ACC-EX-005</t>
        </is>
      </c>
      <c r="E6" s="14" t="inlineStr">
        <is>
          <t>Riley Placeholder</t>
        </is>
      </c>
      <c r="F6" s="31" t="n">
        <v>46094.375</v>
      </c>
      <c r="G6" s="31" t="n">
        <v>46244.70833333334</v>
      </c>
      <c r="H6" s="31" t="n">
        <v>46249.45833333334</v>
      </c>
      <c r="I6" s="19">
        <f>IF(A6="","",IF(H6&lt;&gt;"","Returned",IF(F6="","Not Checked Out",IF(G6="","Open",IF(G6&lt;NOW(),"Overdue","Open")))))</f>
        <v/>
      </c>
      <c r="J6" s="14" t="inlineStr">
        <is>
          <t>Worn</t>
        </is>
      </c>
      <c r="K6" s="14" t="inlineStr">
        <is>
          <t>Archived handoff EX-H003</t>
        </is>
      </c>
      <c r="L6" s="19">
        <f>IF(A6="","",IF(OR(B6="",C6="",D6="",E6="",F6="",G6="",J6="",K6=""),"Complete required fields",IF(IFERROR(VLOOKUP(D6,'Access Register'!$A$4:$B$103,2,FALSE),"")="","Check access ID",IF(IFERROR(VLOOKUP(D6,'Access Register'!$A$4:$B$103,2,FALSE),"")&lt;&gt;C6,"Check client / access",IF(G6&lt;F6,"Check return date",IF(AND(H6&lt;&gt;"",H6&lt;F6),"Check returned time",IF(I6="Overdue","Return follow-up","OK")))))))</f>
        <v/>
      </c>
    </row>
    <row r="7" ht="22" customHeight="1">
      <c r="A7" s="14" t="inlineStr">
        <is>
          <t>CUS-EX-004</t>
        </is>
      </c>
      <c r="B7" s="14" t="inlineStr">
        <is>
          <t>KEY-EX-008</t>
        </is>
      </c>
      <c r="C7" s="14" t="inlineStr">
        <is>
          <t>CL-EX-008</t>
        </is>
      </c>
      <c r="D7" s="14" t="inlineStr">
        <is>
          <t>ACC-EX-008</t>
        </is>
      </c>
      <c r="E7" s="14" t="inlineStr">
        <is>
          <t>Jordan Example</t>
        </is>
      </c>
      <c r="F7" s="31" t="n">
        <v>46271.33333333334</v>
      </c>
      <c r="G7" s="31" t="n">
        <v>46273.75</v>
      </c>
      <c r="H7" s="31" t="n"/>
      <c r="I7" s="22">
        <f>IF(A7="","",IF(H7&lt;&gt;"","Returned",IF(F7="","Not Checked Out",IF(G7="","Open",IF(G7&lt;NOW(),"Overdue","Open")))))</f>
        <v/>
      </c>
      <c r="J7" s="14" t="inlineStr">
        <is>
          <t>Good</t>
        </is>
      </c>
      <c r="K7" s="14" t="inlineStr">
        <is>
          <t>Handoff log EX-H004</t>
        </is>
      </c>
      <c r="L7" s="22">
        <f>IF(A7="","",IF(OR(B7="",C7="",D7="",E7="",F7="",G7="",J7="",K7=""),"Complete required fields",IF(IFERROR(VLOOKUP(D7,'Access Register'!$A$4:$B$103,2,FALSE),"")="","Check access ID",IF(IFERROR(VLOOKUP(D7,'Access Register'!$A$4:$B$103,2,FALSE),"")&lt;&gt;C7,"Check client / access",IF(G7&lt;F7,"Check return date",IF(AND(H7&lt;&gt;"",H7&lt;F7),"Check returned time",IF(I7="Overdue","Return follow-up","OK")))))))</f>
        <v/>
      </c>
    </row>
    <row r="8" ht="22" customHeight="1">
      <c r="A8" s="14" t="inlineStr">
        <is>
          <t>CUS-EX-005</t>
        </is>
      </c>
      <c r="B8" s="14" t="inlineStr">
        <is>
          <t>KEY-EX-009</t>
        </is>
      </c>
      <c r="C8" s="14" t="inlineStr">
        <is>
          <t>CL-EX-009</t>
        </is>
      </c>
      <c r="D8" s="14" t="inlineStr">
        <is>
          <t>ACC-EX-009</t>
        </is>
      </c>
      <c r="E8" s="14" t="inlineStr">
        <is>
          <t>Riley Placeholder</t>
        </is>
      </c>
      <c r="F8" s="31" t="n">
        <v>46254.5</v>
      </c>
      <c r="G8" s="31" t="n">
        <v>46264.70833333334</v>
      </c>
      <c r="H8" s="31" t="n">
        <v>46265.41666666666</v>
      </c>
      <c r="I8" s="19">
        <f>IF(A8="","",IF(H8&lt;&gt;"","Returned",IF(F8="","Not Checked Out",IF(G8="","Open",IF(G8&lt;NOW(),"Overdue","Open")))))</f>
        <v/>
      </c>
      <c r="J8" s="14" t="inlineStr">
        <is>
          <t>Tag Needs Check</t>
        </is>
      </c>
      <c r="K8" s="14" t="inlineStr">
        <is>
          <t>Handoff log EX-H005</t>
        </is>
      </c>
      <c r="L8" s="19">
        <f>IF(A8="","",IF(OR(B8="",C8="",D8="",E8="",F8="",G8="",J8="",K8=""),"Complete required fields",IF(IFERROR(VLOOKUP(D8,'Access Register'!$A$4:$B$103,2,FALSE),"")="","Check access ID",IF(IFERROR(VLOOKUP(D8,'Access Register'!$A$4:$B$103,2,FALSE),"")&lt;&gt;C8,"Check client / access",IF(G8&lt;F8,"Check return date",IF(AND(H8&lt;&gt;"",H8&lt;F8),"Check returned time",IF(I8="Overdue","Return follow-up","OK")))))))</f>
        <v/>
      </c>
    </row>
    <row r="9" ht="22" customHeight="1">
      <c r="A9" s="14" t="inlineStr">
        <is>
          <t>CUS-EX-006</t>
        </is>
      </c>
      <c r="B9" s="14" t="inlineStr">
        <is>
          <t>KEY-EX-010</t>
        </is>
      </c>
      <c r="C9" s="14" t="inlineStr">
        <is>
          <t>CL-EX-010</t>
        </is>
      </c>
      <c r="D9" s="14" t="inlineStr">
        <is>
          <t>ACC-EX-010</t>
        </is>
      </c>
      <c r="E9" s="14" t="inlineStr">
        <is>
          <t>Casey Sample</t>
        </is>
      </c>
      <c r="F9" s="31" t="n">
        <v>46274.33333333334</v>
      </c>
      <c r="G9" s="31" t="n">
        <v>46276.75</v>
      </c>
      <c r="H9" s="31" t="n"/>
      <c r="I9" s="22">
        <f>IF(A9="","",IF(H9&lt;&gt;"","Returned",IF(F9="","Not Checked Out",IF(G9="","Open",IF(G9&lt;NOW(),"Overdue","Open")))))</f>
        <v/>
      </c>
      <c r="J9" s="14" t="inlineStr">
        <is>
          <t>Good</t>
        </is>
      </c>
      <c r="K9" s="14" t="inlineStr">
        <is>
          <t>Handoff log EX-H006</t>
        </is>
      </c>
      <c r="L9" s="22">
        <f>IF(A9="","",IF(OR(B9="",C9="",D9="",E9="",F9="",G9="",J9="",K9=""),"Complete required fields",IF(IFERROR(VLOOKUP(D9,'Access Register'!$A$4:$B$103,2,FALSE),"")="","Check access ID",IF(IFERROR(VLOOKUP(D9,'Access Register'!$A$4:$B$103,2,FALSE),"")&lt;&gt;C9,"Check client / access",IF(G9&lt;F9,"Check return date",IF(AND(H9&lt;&gt;"",H9&lt;F9),"Check returned time",IF(I9="Overdue","Return follow-up","OK")))))))</f>
        <v/>
      </c>
    </row>
    <row r="10" ht="22" customHeight="1">
      <c r="A10" s="14" t="inlineStr">
        <is>
          <t>CUS-EX-007</t>
        </is>
      </c>
      <c r="B10" s="14" t="inlineStr">
        <is>
          <t>KEY-EX-001</t>
        </is>
      </c>
      <c r="C10" s="14" t="inlineStr">
        <is>
          <t>CL-EX-001</t>
        </is>
      </c>
      <c r="D10" s="14" t="inlineStr">
        <is>
          <t>ACC-EX-001</t>
        </is>
      </c>
      <c r="E10" s="14" t="inlineStr">
        <is>
          <t>Morgan Fiction</t>
        </is>
      </c>
      <c r="F10" s="31" t="n">
        <v>46214.375</v>
      </c>
      <c r="G10" s="31" t="n">
        <v>46224.70833333334</v>
      </c>
      <c r="H10" s="31" t="n">
        <v>46223.66666666666</v>
      </c>
      <c r="I10" s="19">
        <f>IF(A10="","",IF(H10&lt;&gt;"","Returned",IF(F10="","Not Checked Out",IF(G10="","Open",IF(G10&lt;NOW(),"Overdue","Open")))))</f>
        <v/>
      </c>
      <c r="J10" s="14" t="inlineStr">
        <is>
          <t>Good</t>
        </is>
      </c>
      <c r="K10" s="14" t="inlineStr">
        <is>
          <t>Prior handoff EX-H007</t>
        </is>
      </c>
      <c r="L10" s="19">
        <f>IF(A10="","",IF(OR(B10="",C10="",D10="",E10="",F10="",G10="",J10="",K10=""),"Complete required fields",IF(IFERROR(VLOOKUP(D10,'Access Register'!$A$4:$B$103,2,FALSE),"")="","Check access ID",IF(IFERROR(VLOOKUP(D10,'Access Register'!$A$4:$B$103,2,FALSE),"")&lt;&gt;C10,"Check client / access",IF(G10&lt;F10,"Check return date",IF(AND(H10&lt;&gt;"",H10&lt;F10),"Check returned time",IF(I10="Overdue","Return follow-up","OK")))))))</f>
        <v/>
      </c>
    </row>
    <row r="11" ht="22" customHeight="1">
      <c r="A11" s="14" t="inlineStr">
        <is>
          <t>CUS-EX-008</t>
        </is>
      </c>
      <c r="B11" s="14" t="inlineStr">
        <is>
          <t>KEY-EX-003</t>
        </is>
      </c>
      <c r="C11" s="14" t="inlineStr">
        <is>
          <t>CL-EX-003</t>
        </is>
      </c>
      <c r="D11" s="14" t="inlineStr">
        <is>
          <t>ACC-EX-003</t>
        </is>
      </c>
      <c r="E11" s="14" t="inlineStr">
        <is>
          <t>Jordan Example</t>
        </is>
      </c>
      <c r="F11" s="31" t="n">
        <v>46273.375</v>
      </c>
      <c r="G11" s="31" t="n">
        <v>46294.70833333334</v>
      </c>
      <c r="H11" s="31" t="n"/>
      <c r="I11" s="22">
        <f>IF(A11="","",IF(H11&lt;&gt;"","Returned",IF(F11="","Not Checked Out",IF(G11="","Open",IF(G11&lt;NOW(),"Overdue","Open")))))</f>
        <v/>
      </c>
      <c r="J11" s="14" t="inlineStr">
        <is>
          <t>Not Assessed</t>
        </is>
      </c>
      <c r="K11" s="14" t="inlineStr">
        <is>
          <t>Handoff log EX-H008</t>
        </is>
      </c>
      <c r="L11" s="22">
        <f>IF(A11="","",IF(OR(B11="",C11="",D11="",E11="",F11="",G11="",J11="",K11=""),"Complete required fields",IF(IFERROR(VLOOKUP(D11,'Access Register'!$A$4:$B$103,2,FALSE),"")="","Check access ID",IF(IFERROR(VLOOKUP(D11,'Access Register'!$A$4:$B$103,2,FALSE),"")&lt;&gt;C11,"Check client / access",IF(G11&lt;F11,"Check return date",IF(AND(H11&lt;&gt;"",H11&lt;F11),"Check returned time",IF(I11="Overdue","Return follow-up","OK")))))))</f>
        <v/>
      </c>
    </row>
    <row r="12" ht="22" customHeight="1">
      <c r="A12" s="14" t="n"/>
      <c r="B12" s="14" t="n"/>
      <c r="C12" s="14" t="n"/>
      <c r="D12" s="14" t="n"/>
      <c r="E12" s="14" t="n"/>
      <c r="F12" s="31" t="n"/>
      <c r="G12" s="31" t="n"/>
      <c r="H12" s="31" t="n"/>
      <c r="I12" s="19">
        <f>IF(A12="","",IF(H12&lt;&gt;"","Returned",IF(F12="","Not Checked Out",IF(G12="","Open",IF(G12&lt;NOW(),"Overdue","Open")))))</f>
        <v/>
      </c>
      <c r="J12" s="14" t="n"/>
      <c r="K12" s="14" t="n"/>
      <c r="L12" s="19">
        <f>IF(A12="","",IF(OR(B12="",C12="",D12="",E12="",F12="",G12="",J12="",K12=""),"Complete required fields",IF(IFERROR(VLOOKUP(D12,'Access Register'!$A$4:$B$103,2,FALSE),"")="","Check access ID",IF(IFERROR(VLOOKUP(D12,'Access Register'!$A$4:$B$103,2,FALSE),"")&lt;&gt;C12,"Check client / access",IF(G12&lt;F12,"Check return date",IF(AND(H12&lt;&gt;"",H12&lt;F12),"Check returned time",IF(I12="Overdue","Return follow-up","OK")))))))</f>
        <v/>
      </c>
    </row>
    <row r="13" ht="22" customHeight="1">
      <c r="A13" s="14" t="n"/>
      <c r="B13" s="14" t="n"/>
      <c r="C13" s="14" t="n"/>
      <c r="D13" s="14" t="n"/>
      <c r="E13" s="14" t="n"/>
      <c r="F13" s="31" t="n"/>
      <c r="G13" s="31" t="n"/>
      <c r="H13" s="31" t="n"/>
      <c r="I13" s="22">
        <f>IF(A13="","",IF(H13&lt;&gt;"","Returned",IF(F13="","Not Checked Out",IF(G13="","Open",IF(G13&lt;NOW(),"Overdue","Open")))))</f>
        <v/>
      </c>
      <c r="J13" s="14" t="n"/>
      <c r="K13" s="14" t="n"/>
      <c r="L13" s="22">
        <f>IF(A13="","",IF(OR(B13="",C13="",D13="",E13="",F13="",G13="",J13="",K13=""),"Complete required fields",IF(IFERROR(VLOOKUP(D13,'Access Register'!$A$4:$B$103,2,FALSE),"")="","Check access ID",IF(IFERROR(VLOOKUP(D13,'Access Register'!$A$4:$B$103,2,FALSE),"")&lt;&gt;C13,"Check client / access",IF(G13&lt;F13,"Check return date",IF(AND(H13&lt;&gt;"",H13&lt;F13),"Check returned time",IF(I13="Overdue","Return follow-up","OK")))))))</f>
        <v/>
      </c>
    </row>
    <row r="14" ht="22" customHeight="1">
      <c r="A14" s="14" t="n"/>
      <c r="B14" s="14" t="n"/>
      <c r="C14" s="14" t="n"/>
      <c r="D14" s="14" t="n"/>
      <c r="E14" s="14" t="n"/>
      <c r="F14" s="31" t="n"/>
      <c r="G14" s="31" t="n"/>
      <c r="H14" s="31" t="n"/>
      <c r="I14" s="19">
        <f>IF(A14="","",IF(H14&lt;&gt;"","Returned",IF(F14="","Not Checked Out",IF(G14="","Open",IF(G14&lt;NOW(),"Overdue","Open")))))</f>
        <v/>
      </c>
      <c r="J14" s="14" t="n"/>
      <c r="K14" s="14" t="n"/>
      <c r="L14" s="19">
        <f>IF(A14="","",IF(OR(B14="",C14="",D14="",E14="",F14="",G14="",J14="",K14=""),"Complete required fields",IF(IFERROR(VLOOKUP(D14,'Access Register'!$A$4:$B$103,2,FALSE),"")="","Check access ID",IF(IFERROR(VLOOKUP(D14,'Access Register'!$A$4:$B$103,2,FALSE),"")&lt;&gt;C14,"Check client / access",IF(G14&lt;F14,"Check return date",IF(AND(H14&lt;&gt;"",H14&lt;F14),"Check returned time",IF(I14="Overdue","Return follow-up","OK")))))))</f>
        <v/>
      </c>
    </row>
    <row r="15" ht="22" customHeight="1">
      <c r="A15" s="14" t="n"/>
      <c r="B15" s="14" t="n"/>
      <c r="C15" s="14" t="n"/>
      <c r="D15" s="14" t="n"/>
      <c r="E15" s="14" t="n"/>
      <c r="F15" s="31" t="n"/>
      <c r="G15" s="31" t="n"/>
      <c r="H15" s="31" t="n"/>
      <c r="I15" s="22">
        <f>IF(A15="","",IF(H15&lt;&gt;"","Returned",IF(F15="","Not Checked Out",IF(G15="","Open",IF(G15&lt;NOW(),"Overdue","Open")))))</f>
        <v/>
      </c>
      <c r="J15" s="14" t="n"/>
      <c r="K15" s="14" t="n"/>
      <c r="L15" s="22">
        <f>IF(A15="","",IF(OR(B15="",C15="",D15="",E15="",F15="",G15="",J15="",K15=""),"Complete required fields",IF(IFERROR(VLOOKUP(D15,'Access Register'!$A$4:$B$103,2,FALSE),"")="","Check access ID",IF(IFERROR(VLOOKUP(D15,'Access Register'!$A$4:$B$103,2,FALSE),"")&lt;&gt;C15,"Check client / access",IF(G15&lt;F15,"Check return date",IF(AND(H15&lt;&gt;"",H15&lt;F15),"Check returned time",IF(I15="Overdue","Return follow-up","OK")))))))</f>
        <v/>
      </c>
    </row>
    <row r="16" ht="22" customHeight="1">
      <c r="A16" s="14" t="n"/>
      <c r="B16" s="14" t="n"/>
      <c r="C16" s="14" t="n"/>
      <c r="D16" s="14" t="n"/>
      <c r="E16" s="14" t="n"/>
      <c r="F16" s="31" t="n"/>
      <c r="G16" s="31" t="n"/>
      <c r="H16" s="31" t="n"/>
      <c r="I16" s="19">
        <f>IF(A16="","",IF(H16&lt;&gt;"","Returned",IF(F16="","Not Checked Out",IF(G16="","Open",IF(G16&lt;NOW(),"Overdue","Open")))))</f>
        <v/>
      </c>
      <c r="J16" s="14" t="n"/>
      <c r="K16" s="14" t="n"/>
      <c r="L16" s="19">
        <f>IF(A16="","",IF(OR(B16="",C16="",D16="",E16="",F16="",G16="",J16="",K16=""),"Complete required fields",IF(IFERROR(VLOOKUP(D16,'Access Register'!$A$4:$B$103,2,FALSE),"")="","Check access ID",IF(IFERROR(VLOOKUP(D16,'Access Register'!$A$4:$B$103,2,FALSE),"")&lt;&gt;C16,"Check client / access",IF(G16&lt;F16,"Check return date",IF(AND(H16&lt;&gt;"",H16&lt;F16),"Check returned time",IF(I16="Overdue","Return follow-up","OK")))))))</f>
        <v/>
      </c>
    </row>
    <row r="17" ht="22" customHeight="1">
      <c r="A17" s="14" t="n"/>
      <c r="B17" s="14" t="n"/>
      <c r="C17" s="14" t="n"/>
      <c r="D17" s="14" t="n"/>
      <c r="E17" s="14" t="n"/>
      <c r="F17" s="31" t="n"/>
      <c r="G17" s="31" t="n"/>
      <c r="H17" s="31" t="n"/>
      <c r="I17" s="22">
        <f>IF(A17="","",IF(H17&lt;&gt;"","Returned",IF(F17="","Not Checked Out",IF(G17="","Open",IF(G17&lt;NOW(),"Overdue","Open")))))</f>
        <v/>
      </c>
      <c r="J17" s="14" t="n"/>
      <c r="K17" s="14" t="n"/>
      <c r="L17" s="22">
        <f>IF(A17="","",IF(OR(B17="",C17="",D17="",E17="",F17="",G17="",J17="",K17=""),"Complete required fields",IF(IFERROR(VLOOKUP(D17,'Access Register'!$A$4:$B$103,2,FALSE),"")="","Check access ID",IF(IFERROR(VLOOKUP(D17,'Access Register'!$A$4:$B$103,2,FALSE),"")&lt;&gt;C17,"Check client / access",IF(G17&lt;F17,"Check return date",IF(AND(H17&lt;&gt;"",H17&lt;F17),"Check returned time",IF(I17="Overdue","Return follow-up","OK")))))))</f>
        <v/>
      </c>
    </row>
    <row r="18" ht="22" customHeight="1">
      <c r="A18" s="14" t="n"/>
      <c r="B18" s="14" t="n"/>
      <c r="C18" s="14" t="n"/>
      <c r="D18" s="14" t="n"/>
      <c r="E18" s="14" t="n"/>
      <c r="F18" s="31" t="n"/>
      <c r="G18" s="31" t="n"/>
      <c r="H18" s="31" t="n"/>
      <c r="I18" s="19">
        <f>IF(A18="","",IF(H18&lt;&gt;"","Returned",IF(F18="","Not Checked Out",IF(G18="","Open",IF(G18&lt;NOW(),"Overdue","Open")))))</f>
        <v/>
      </c>
      <c r="J18" s="14" t="n"/>
      <c r="K18" s="14" t="n"/>
      <c r="L18" s="19">
        <f>IF(A18="","",IF(OR(B18="",C18="",D18="",E18="",F18="",G18="",J18="",K18=""),"Complete required fields",IF(IFERROR(VLOOKUP(D18,'Access Register'!$A$4:$B$103,2,FALSE),"")="","Check access ID",IF(IFERROR(VLOOKUP(D18,'Access Register'!$A$4:$B$103,2,FALSE),"")&lt;&gt;C18,"Check client / access",IF(G18&lt;F18,"Check return date",IF(AND(H18&lt;&gt;"",H18&lt;F18),"Check returned time",IF(I18="Overdue","Return follow-up","OK")))))))</f>
        <v/>
      </c>
    </row>
    <row r="19" ht="22" customHeight="1">
      <c r="A19" s="14" t="n"/>
      <c r="B19" s="14" t="n"/>
      <c r="C19" s="14" t="n"/>
      <c r="D19" s="14" t="n"/>
      <c r="E19" s="14" t="n"/>
      <c r="F19" s="31" t="n"/>
      <c r="G19" s="31" t="n"/>
      <c r="H19" s="31" t="n"/>
      <c r="I19" s="22">
        <f>IF(A19="","",IF(H19&lt;&gt;"","Returned",IF(F19="","Not Checked Out",IF(G19="","Open",IF(G19&lt;NOW(),"Overdue","Open")))))</f>
        <v/>
      </c>
      <c r="J19" s="14" t="n"/>
      <c r="K19" s="14" t="n"/>
      <c r="L19" s="22">
        <f>IF(A19="","",IF(OR(B19="",C19="",D19="",E19="",F19="",G19="",J19="",K19=""),"Complete required fields",IF(IFERROR(VLOOKUP(D19,'Access Register'!$A$4:$B$103,2,FALSE),"")="","Check access ID",IF(IFERROR(VLOOKUP(D19,'Access Register'!$A$4:$B$103,2,FALSE),"")&lt;&gt;C19,"Check client / access",IF(G19&lt;F19,"Check return date",IF(AND(H19&lt;&gt;"",H19&lt;F19),"Check returned time",IF(I19="Overdue","Return follow-up","OK")))))))</f>
        <v/>
      </c>
    </row>
    <row r="20" ht="22" customHeight="1">
      <c r="A20" s="14" t="n"/>
      <c r="B20" s="14" t="n"/>
      <c r="C20" s="14" t="n"/>
      <c r="D20" s="14" t="n"/>
      <c r="E20" s="14" t="n"/>
      <c r="F20" s="31" t="n"/>
      <c r="G20" s="31" t="n"/>
      <c r="H20" s="31" t="n"/>
      <c r="I20" s="19">
        <f>IF(A20="","",IF(H20&lt;&gt;"","Returned",IF(F20="","Not Checked Out",IF(G20="","Open",IF(G20&lt;NOW(),"Overdue","Open")))))</f>
        <v/>
      </c>
      <c r="J20" s="14" t="n"/>
      <c r="K20" s="14" t="n"/>
      <c r="L20" s="19">
        <f>IF(A20="","",IF(OR(B20="",C20="",D20="",E20="",F20="",G20="",J20="",K20=""),"Complete required fields",IF(IFERROR(VLOOKUP(D20,'Access Register'!$A$4:$B$103,2,FALSE),"")="","Check access ID",IF(IFERROR(VLOOKUP(D20,'Access Register'!$A$4:$B$103,2,FALSE),"")&lt;&gt;C20,"Check client / access",IF(G20&lt;F20,"Check return date",IF(AND(H20&lt;&gt;"",H20&lt;F20),"Check returned time",IF(I20="Overdue","Return follow-up","OK")))))))</f>
        <v/>
      </c>
    </row>
    <row r="21" ht="22" customHeight="1">
      <c r="A21" s="14" t="n"/>
      <c r="B21" s="14" t="n"/>
      <c r="C21" s="14" t="n"/>
      <c r="D21" s="14" t="n"/>
      <c r="E21" s="14" t="n"/>
      <c r="F21" s="31" t="n"/>
      <c r="G21" s="31" t="n"/>
      <c r="H21" s="31" t="n"/>
      <c r="I21" s="22">
        <f>IF(A21="","",IF(H21&lt;&gt;"","Returned",IF(F21="","Not Checked Out",IF(G21="","Open",IF(G21&lt;NOW(),"Overdue","Open")))))</f>
        <v/>
      </c>
      <c r="J21" s="14" t="n"/>
      <c r="K21" s="14" t="n"/>
      <c r="L21" s="22">
        <f>IF(A21="","",IF(OR(B21="",C21="",D21="",E21="",F21="",G21="",J21="",K21=""),"Complete required fields",IF(IFERROR(VLOOKUP(D21,'Access Register'!$A$4:$B$103,2,FALSE),"")="","Check access ID",IF(IFERROR(VLOOKUP(D21,'Access Register'!$A$4:$B$103,2,FALSE),"")&lt;&gt;C21,"Check client / access",IF(G21&lt;F21,"Check return date",IF(AND(H21&lt;&gt;"",H21&lt;F21),"Check returned time",IF(I21="Overdue","Return follow-up","OK")))))))</f>
        <v/>
      </c>
    </row>
    <row r="22" ht="22" customHeight="1">
      <c r="A22" s="14" t="n"/>
      <c r="B22" s="14" t="n"/>
      <c r="C22" s="14" t="n"/>
      <c r="D22" s="14" t="n"/>
      <c r="E22" s="14" t="n"/>
      <c r="F22" s="31" t="n"/>
      <c r="G22" s="31" t="n"/>
      <c r="H22" s="31" t="n"/>
      <c r="I22" s="19">
        <f>IF(A22="","",IF(H22&lt;&gt;"","Returned",IF(F22="","Not Checked Out",IF(G22="","Open",IF(G22&lt;NOW(),"Overdue","Open")))))</f>
        <v/>
      </c>
      <c r="J22" s="14" t="n"/>
      <c r="K22" s="14" t="n"/>
      <c r="L22" s="19">
        <f>IF(A22="","",IF(OR(B22="",C22="",D22="",E22="",F22="",G22="",J22="",K22=""),"Complete required fields",IF(IFERROR(VLOOKUP(D22,'Access Register'!$A$4:$B$103,2,FALSE),"")="","Check access ID",IF(IFERROR(VLOOKUP(D22,'Access Register'!$A$4:$B$103,2,FALSE),"")&lt;&gt;C22,"Check client / access",IF(G22&lt;F22,"Check return date",IF(AND(H22&lt;&gt;"",H22&lt;F22),"Check returned time",IF(I22="Overdue","Return follow-up","OK")))))))</f>
        <v/>
      </c>
    </row>
    <row r="23" ht="22" customHeight="1">
      <c r="A23" s="14" t="n"/>
      <c r="B23" s="14" t="n"/>
      <c r="C23" s="14" t="n"/>
      <c r="D23" s="14" t="n"/>
      <c r="E23" s="14" t="n"/>
      <c r="F23" s="31" t="n"/>
      <c r="G23" s="31" t="n"/>
      <c r="H23" s="31" t="n"/>
      <c r="I23" s="22">
        <f>IF(A23="","",IF(H23&lt;&gt;"","Returned",IF(F23="","Not Checked Out",IF(G23="","Open",IF(G23&lt;NOW(),"Overdue","Open")))))</f>
        <v/>
      </c>
      <c r="J23" s="14" t="n"/>
      <c r="K23" s="14" t="n"/>
      <c r="L23" s="22">
        <f>IF(A23="","",IF(OR(B23="",C23="",D23="",E23="",F23="",G23="",J23="",K23=""),"Complete required fields",IF(IFERROR(VLOOKUP(D23,'Access Register'!$A$4:$B$103,2,FALSE),"")="","Check access ID",IF(IFERROR(VLOOKUP(D23,'Access Register'!$A$4:$B$103,2,FALSE),"")&lt;&gt;C23,"Check client / access",IF(G23&lt;F23,"Check return date",IF(AND(H23&lt;&gt;"",H23&lt;F23),"Check returned time",IF(I23="Overdue","Return follow-up","OK")))))))</f>
        <v/>
      </c>
    </row>
    <row r="24" ht="22" customHeight="1">
      <c r="A24" s="14" t="n"/>
      <c r="B24" s="14" t="n"/>
      <c r="C24" s="14" t="n"/>
      <c r="D24" s="14" t="n"/>
      <c r="E24" s="14" t="n"/>
      <c r="F24" s="31" t="n"/>
      <c r="G24" s="31" t="n"/>
      <c r="H24" s="31" t="n"/>
      <c r="I24" s="19">
        <f>IF(A24="","",IF(H24&lt;&gt;"","Returned",IF(F24="","Not Checked Out",IF(G24="","Open",IF(G24&lt;NOW(),"Overdue","Open")))))</f>
        <v/>
      </c>
      <c r="J24" s="14" t="n"/>
      <c r="K24" s="14" t="n"/>
      <c r="L24" s="19">
        <f>IF(A24="","",IF(OR(B24="",C24="",D24="",E24="",F24="",G24="",J24="",K24=""),"Complete required fields",IF(IFERROR(VLOOKUP(D24,'Access Register'!$A$4:$B$103,2,FALSE),"")="","Check access ID",IF(IFERROR(VLOOKUP(D24,'Access Register'!$A$4:$B$103,2,FALSE),"")&lt;&gt;C24,"Check client / access",IF(G24&lt;F24,"Check return date",IF(AND(H24&lt;&gt;"",H24&lt;F24),"Check returned time",IF(I24="Overdue","Return follow-up","OK")))))))</f>
        <v/>
      </c>
    </row>
    <row r="25" ht="22" customHeight="1">
      <c r="A25" s="14" t="n"/>
      <c r="B25" s="14" t="n"/>
      <c r="C25" s="14" t="n"/>
      <c r="D25" s="14" t="n"/>
      <c r="E25" s="14" t="n"/>
      <c r="F25" s="31" t="n"/>
      <c r="G25" s="31" t="n"/>
      <c r="H25" s="31" t="n"/>
      <c r="I25" s="22">
        <f>IF(A25="","",IF(H25&lt;&gt;"","Returned",IF(F25="","Not Checked Out",IF(G25="","Open",IF(G25&lt;NOW(),"Overdue","Open")))))</f>
        <v/>
      </c>
      <c r="J25" s="14" t="n"/>
      <c r="K25" s="14" t="n"/>
      <c r="L25" s="22">
        <f>IF(A25="","",IF(OR(B25="",C25="",D25="",E25="",F25="",G25="",J25="",K25=""),"Complete required fields",IF(IFERROR(VLOOKUP(D25,'Access Register'!$A$4:$B$103,2,FALSE),"")="","Check access ID",IF(IFERROR(VLOOKUP(D25,'Access Register'!$A$4:$B$103,2,FALSE),"")&lt;&gt;C25,"Check client / access",IF(G25&lt;F25,"Check return date",IF(AND(H25&lt;&gt;"",H25&lt;F25),"Check returned time",IF(I25="Overdue","Return follow-up","OK")))))))</f>
        <v/>
      </c>
    </row>
    <row r="26" ht="22" customHeight="1">
      <c r="A26" s="14" t="n"/>
      <c r="B26" s="14" t="n"/>
      <c r="C26" s="14" t="n"/>
      <c r="D26" s="14" t="n"/>
      <c r="E26" s="14" t="n"/>
      <c r="F26" s="31" t="n"/>
      <c r="G26" s="31" t="n"/>
      <c r="H26" s="31" t="n"/>
      <c r="I26" s="19">
        <f>IF(A26="","",IF(H26&lt;&gt;"","Returned",IF(F26="","Not Checked Out",IF(G26="","Open",IF(G26&lt;NOW(),"Overdue","Open")))))</f>
        <v/>
      </c>
      <c r="J26" s="14" t="n"/>
      <c r="K26" s="14" t="n"/>
      <c r="L26" s="19">
        <f>IF(A26="","",IF(OR(B26="",C26="",D26="",E26="",F26="",G26="",J26="",K26=""),"Complete required fields",IF(IFERROR(VLOOKUP(D26,'Access Register'!$A$4:$B$103,2,FALSE),"")="","Check access ID",IF(IFERROR(VLOOKUP(D26,'Access Register'!$A$4:$B$103,2,FALSE),"")&lt;&gt;C26,"Check client / access",IF(G26&lt;F26,"Check return date",IF(AND(H26&lt;&gt;"",H26&lt;F26),"Check returned time",IF(I26="Overdue","Return follow-up","OK")))))))</f>
        <v/>
      </c>
    </row>
    <row r="27" ht="22" customHeight="1">
      <c r="A27" s="14" t="n"/>
      <c r="B27" s="14" t="n"/>
      <c r="C27" s="14" t="n"/>
      <c r="D27" s="14" t="n"/>
      <c r="E27" s="14" t="n"/>
      <c r="F27" s="31" t="n"/>
      <c r="G27" s="31" t="n"/>
      <c r="H27" s="31" t="n"/>
      <c r="I27" s="22">
        <f>IF(A27="","",IF(H27&lt;&gt;"","Returned",IF(F27="","Not Checked Out",IF(G27="","Open",IF(G27&lt;NOW(),"Overdue","Open")))))</f>
        <v/>
      </c>
      <c r="J27" s="14" t="n"/>
      <c r="K27" s="14" t="n"/>
      <c r="L27" s="22">
        <f>IF(A27="","",IF(OR(B27="",C27="",D27="",E27="",F27="",G27="",J27="",K27=""),"Complete required fields",IF(IFERROR(VLOOKUP(D27,'Access Register'!$A$4:$B$103,2,FALSE),"")="","Check access ID",IF(IFERROR(VLOOKUP(D27,'Access Register'!$A$4:$B$103,2,FALSE),"")&lt;&gt;C27,"Check client / access",IF(G27&lt;F27,"Check return date",IF(AND(H27&lt;&gt;"",H27&lt;F27),"Check returned time",IF(I27="Overdue","Return follow-up","OK")))))))</f>
        <v/>
      </c>
    </row>
    <row r="28" ht="22" customHeight="1">
      <c r="A28" s="14" t="n"/>
      <c r="B28" s="14" t="n"/>
      <c r="C28" s="14" t="n"/>
      <c r="D28" s="14" t="n"/>
      <c r="E28" s="14" t="n"/>
      <c r="F28" s="31" t="n"/>
      <c r="G28" s="31" t="n"/>
      <c r="H28" s="31" t="n"/>
      <c r="I28" s="19">
        <f>IF(A28="","",IF(H28&lt;&gt;"","Returned",IF(F28="","Not Checked Out",IF(G28="","Open",IF(G28&lt;NOW(),"Overdue","Open")))))</f>
        <v/>
      </c>
      <c r="J28" s="14" t="n"/>
      <c r="K28" s="14" t="n"/>
      <c r="L28" s="19">
        <f>IF(A28="","",IF(OR(B28="",C28="",D28="",E28="",F28="",G28="",J28="",K28=""),"Complete required fields",IF(IFERROR(VLOOKUP(D28,'Access Register'!$A$4:$B$103,2,FALSE),"")="","Check access ID",IF(IFERROR(VLOOKUP(D28,'Access Register'!$A$4:$B$103,2,FALSE),"")&lt;&gt;C28,"Check client / access",IF(G28&lt;F28,"Check return date",IF(AND(H28&lt;&gt;"",H28&lt;F28),"Check returned time",IF(I28="Overdue","Return follow-up","OK")))))))</f>
        <v/>
      </c>
    </row>
    <row r="29" ht="22" customHeight="1">
      <c r="A29" s="14" t="n"/>
      <c r="B29" s="14" t="n"/>
      <c r="C29" s="14" t="n"/>
      <c r="D29" s="14" t="n"/>
      <c r="E29" s="14" t="n"/>
      <c r="F29" s="31" t="n"/>
      <c r="G29" s="31" t="n"/>
      <c r="H29" s="31" t="n"/>
      <c r="I29" s="22">
        <f>IF(A29="","",IF(H29&lt;&gt;"","Returned",IF(F29="","Not Checked Out",IF(G29="","Open",IF(G29&lt;NOW(),"Overdue","Open")))))</f>
        <v/>
      </c>
      <c r="J29" s="14" t="n"/>
      <c r="K29" s="14" t="n"/>
      <c r="L29" s="22">
        <f>IF(A29="","",IF(OR(B29="",C29="",D29="",E29="",F29="",G29="",J29="",K29=""),"Complete required fields",IF(IFERROR(VLOOKUP(D29,'Access Register'!$A$4:$B$103,2,FALSE),"")="","Check access ID",IF(IFERROR(VLOOKUP(D29,'Access Register'!$A$4:$B$103,2,FALSE),"")&lt;&gt;C29,"Check client / access",IF(G29&lt;F29,"Check return date",IF(AND(H29&lt;&gt;"",H29&lt;F29),"Check returned time",IF(I29="Overdue","Return follow-up","OK")))))))</f>
        <v/>
      </c>
    </row>
    <row r="30" ht="22" customHeight="1">
      <c r="A30" s="14" t="n"/>
      <c r="B30" s="14" t="n"/>
      <c r="C30" s="14" t="n"/>
      <c r="D30" s="14" t="n"/>
      <c r="E30" s="14" t="n"/>
      <c r="F30" s="31" t="n"/>
      <c r="G30" s="31" t="n"/>
      <c r="H30" s="31" t="n"/>
      <c r="I30" s="19">
        <f>IF(A30="","",IF(H30&lt;&gt;"","Returned",IF(F30="","Not Checked Out",IF(G30="","Open",IF(G30&lt;NOW(),"Overdue","Open")))))</f>
        <v/>
      </c>
      <c r="J30" s="14" t="n"/>
      <c r="K30" s="14" t="n"/>
      <c r="L30" s="19">
        <f>IF(A30="","",IF(OR(B30="",C30="",D30="",E30="",F30="",G30="",J30="",K30=""),"Complete required fields",IF(IFERROR(VLOOKUP(D30,'Access Register'!$A$4:$B$103,2,FALSE),"")="","Check access ID",IF(IFERROR(VLOOKUP(D30,'Access Register'!$A$4:$B$103,2,FALSE),"")&lt;&gt;C30,"Check client / access",IF(G30&lt;F30,"Check return date",IF(AND(H30&lt;&gt;"",H30&lt;F30),"Check returned time",IF(I30="Overdue","Return follow-up","OK")))))))</f>
        <v/>
      </c>
    </row>
    <row r="31" ht="22" customHeight="1">
      <c r="A31" s="14" t="n"/>
      <c r="B31" s="14" t="n"/>
      <c r="C31" s="14" t="n"/>
      <c r="D31" s="14" t="n"/>
      <c r="E31" s="14" t="n"/>
      <c r="F31" s="31" t="n"/>
      <c r="G31" s="31" t="n"/>
      <c r="H31" s="31" t="n"/>
      <c r="I31" s="22">
        <f>IF(A31="","",IF(H31&lt;&gt;"","Returned",IF(F31="","Not Checked Out",IF(G31="","Open",IF(G31&lt;NOW(),"Overdue","Open")))))</f>
        <v/>
      </c>
      <c r="J31" s="14" t="n"/>
      <c r="K31" s="14" t="n"/>
      <c r="L31" s="22">
        <f>IF(A31="","",IF(OR(B31="",C31="",D31="",E31="",F31="",G31="",J31="",K31=""),"Complete required fields",IF(IFERROR(VLOOKUP(D31,'Access Register'!$A$4:$B$103,2,FALSE),"")="","Check access ID",IF(IFERROR(VLOOKUP(D31,'Access Register'!$A$4:$B$103,2,FALSE),"")&lt;&gt;C31,"Check client / access",IF(G31&lt;F31,"Check return date",IF(AND(H31&lt;&gt;"",H31&lt;F31),"Check returned time",IF(I31="Overdue","Return follow-up","OK")))))))</f>
        <v/>
      </c>
    </row>
    <row r="32" ht="22" customHeight="1">
      <c r="A32" s="14" t="n"/>
      <c r="B32" s="14" t="n"/>
      <c r="C32" s="14" t="n"/>
      <c r="D32" s="14" t="n"/>
      <c r="E32" s="14" t="n"/>
      <c r="F32" s="31" t="n"/>
      <c r="G32" s="31" t="n"/>
      <c r="H32" s="31" t="n"/>
      <c r="I32" s="19">
        <f>IF(A32="","",IF(H32&lt;&gt;"","Returned",IF(F32="","Not Checked Out",IF(G32="","Open",IF(G32&lt;NOW(),"Overdue","Open")))))</f>
        <v/>
      </c>
      <c r="J32" s="14" t="n"/>
      <c r="K32" s="14" t="n"/>
      <c r="L32" s="19">
        <f>IF(A32="","",IF(OR(B32="",C32="",D32="",E32="",F32="",G32="",J32="",K32=""),"Complete required fields",IF(IFERROR(VLOOKUP(D32,'Access Register'!$A$4:$B$103,2,FALSE),"")="","Check access ID",IF(IFERROR(VLOOKUP(D32,'Access Register'!$A$4:$B$103,2,FALSE),"")&lt;&gt;C32,"Check client / access",IF(G32&lt;F32,"Check return date",IF(AND(H32&lt;&gt;"",H32&lt;F32),"Check returned time",IF(I32="Overdue","Return follow-up","OK")))))))</f>
        <v/>
      </c>
    </row>
    <row r="33" ht="22" customHeight="1">
      <c r="A33" s="14" t="n"/>
      <c r="B33" s="14" t="n"/>
      <c r="C33" s="14" t="n"/>
      <c r="D33" s="14" t="n"/>
      <c r="E33" s="14" t="n"/>
      <c r="F33" s="31" t="n"/>
      <c r="G33" s="31" t="n"/>
      <c r="H33" s="31" t="n"/>
      <c r="I33" s="22">
        <f>IF(A33="","",IF(H33&lt;&gt;"","Returned",IF(F33="","Not Checked Out",IF(G33="","Open",IF(G33&lt;NOW(),"Overdue","Open")))))</f>
        <v/>
      </c>
      <c r="J33" s="14" t="n"/>
      <c r="K33" s="14" t="n"/>
      <c r="L33" s="22">
        <f>IF(A33="","",IF(OR(B33="",C33="",D33="",E33="",F33="",G33="",J33="",K33=""),"Complete required fields",IF(IFERROR(VLOOKUP(D33,'Access Register'!$A$4:$B$103,2,FALSE),"")="","Check access ID",IF(IFERROR(VLOOKUP(D33,'Access Register'!$A$4:$B$103,2,FALSE),"")&lt;&gt;C33,"Check client / access",IF(G33&lt;F33,"Check return date",IF(AND(H33&lt;&gt;"",H33&lt;F33),"Check returned time",IF(I33="Overdue","Return follow-up","OK")))))))</f>
        <v/>
      </c>
    </row>
    <row r="34" ht="22" customHeight="1">
      <c r="A34" s="14" t="n"/>
      <c r="B34" s="14" t="n"/>
      <c r="C34" s="14" t="n"/>
      <c r="D34" s="14" t="n"/>
      <c r="E34" s="14" t="n"/>
      <c r="F34" s="31" t="n"/>
      <c r="G34" s="31" t="n"/>
      <c r="H34" s="31" t="n"/>
      <c r="I34" s="19">
        <f>IF(A34="","",IF(H34&lt;&gt;"","Returned",IF(F34="","Not Checked Out",IF(G34="","Open",IF(G34&lt;NOW(),"Overdue","Open")))))</f>
        <v/>
      </c>
      <c r="J34" s="14" t="n"/>
      <c r="K34" s="14" t="n"/>
      <c r="L34" s="19">
        <f>IF(A34="","",IF(OR(B34="",C34="",D34="",E34="",F34="",G34="",J34="",K34=""),"Complete required fields",IF(IFERROR(VLOOKUP(D34,'Access Register'!$A$4:$B$103,2,FALSE),"")="","Check access ID",IF(IFERROR(VLOOKUP(D34,'Access Register'!$A$4:$B$103,2,FALSE),"")&lt;&gt;C34,"Check client / access",IF(G34&lt;F34,"Check return date",IF(AND(H34&lt;&gt;"",H34&lt;F34),"Check returned time",IF(I34="Overdue","Return follow-up","OK")))))))</f>
        <v/>
      </c>
    </row>
    <row r="35" ht="22" customHeight="1">
      <c r="A35" s="14" t="n"/>
      <c r="B35" s="14" t="n"/>
      <c r="C35" s="14" t="n"/>
      <c r="D35" s="14" t="n"/>
      <c r="E35" s="14" t="n"/>
      <c r="F35" s="31" t="n"/>
      <c r="G35" s="31" t="n"/>
      <c r="H35" s="31" t="n"/>
      <c r="I35" s="22">
        <f>IF(A35="","",IF(H35&lt;&gt;"","Returned",IF(F35="","Not Checked Out",IF(G35="","Open",IF(G35&lt;NOW(),"Overdue","Open")))))</f>
        <v/>
      </c>
      <c r="J35" s="14" t="n"/>
      <c r="K35" s="14" t="n"/>
      <c r="L35" s="22">
        <f>IF(A35="","",IF(OR(B35="",C35="",D35="",E35="",F35="",G35="",J35="",K35=""),"Complete required fields",IF(IFERROR(VLOOKUP(D35,'Access Register'!$A$4:$B$103,2,FALSE),"")="","Check access ID",IF(IFERROR(VLOOKUP(D35,'Access Register'!$A$4:$B$103,2,FALSE),"")&lt;&gt;C35,"Check client / access",IF(G35&lt;F35,"Check return date",IF(AND(H35&lt;&gt;"",H35&lt;F35),"Check returned time",IF(I35="Overdue","Return follow-up","OK")))))))</f>
        <v/>
      </c>
    </row>
    <row r="36" ht="22" customHeight="1">
      <c r="A36" s="14" t="n"/>
      <c r="B36" s="14" t="n"/>
      <c r="C36" s="14" t="n"/>
      <c r="D36" s="14" t="n"/>
      <c r="E36" s="14" t="n"/>
      <c r="F36" s="31" t="n"/>
      <c r="G36" s="31" t="n"/>
      <c r="H36" s="31" t="n"/>
      <c r="I36" s="19">
        <f>IF(A36="","",IF(H36&lt;&gt;"","Returned",IF(F36="","Not Checked Out",IF(G36="","Open",IF(G36&lt;NOW(),"Overdue","Open")))))</f>
        <v/>
      </c>
      <c r="J36" s="14" t="n"/>
      <c r="K36" s="14" t="n"/>
      <c r="L36" s="19">
        <f>IF(A36="","",IF(OR(B36="",C36="",D36="",E36="",F36="",G36="",J36="",K36=""),"Complete required fields",IF(IFERROR(VLOOKUP(D36,'Access Register'!$A$4:$B$103,2,FALSE),"")="","Check access ID",IF(IFERROR(VLOOKUP(D36,'Access Register'!$A$4:$B$103,2,FALSE),"")&lt;&gt;C36,"Check client / access",IF(G36&lt;F36,"Check return date",IF(AND(H36&lt;&gt;"",H36&lt;F36),"Check returned time",IF(I36="Overdue","Return follow-up","OK")))))))</f>
        <v/>
      </c>
    </row>
    <row r="37" ht="22" customHeight="1">
      <c r="A37" s="14" t="n"/>
      <c r="B37" s="14" t="n"/>
      <c r="C37" s="14" t="n"/>
      <c r="D37" s="14" t="n"/>
      <c r="E37" s="14" t="n"/>
      <c r="F37" s="31" t="n"/>
      <c r="G37" s="31" t="n"/>
      <c r="H37" s="31" t="n"/>
      <c r="I37" s="22">
        <f>IF(A37="","",IF(H37&lt;&gt;"","Returned",IF(F37="","Not Checked Out",IF(G37="","Open",IF(G37&lt;NOW(),"Overdue","Open")))))</f>
        <v/>
      </c>
      <c r="J37" s="14" t="n"/>
      <c r="K37" s="14" t="n"/>
      <c r="L37" s="22">
        <f>IF(A37="","",IF(OR(B37="",C37="",D37="",E37="",F37="",G37="",J37="",K37=""),"Complete required fields",IF(IFERROR(VLOOKUP(D37,'Access Register'!$A$4:$B$103,2,FALSE),"")="","Check access ID",IF(IFERROR(VLOOKUP(D37,'Access Register'!$A$4:$B$103,2,FALSE),"")&lt;&gt;C37,"Check client / access",IF(G37&lt;F37,"Check return date",IF(AND(H37&lt;&gt;"",H37&lt;F37),"Check returned time",IF(I37="Overdue","Return follow-up","OK")))))))</f>
        <v/>
      </c>
    </row>
    <row r="38" ht="22" customHeight="1">
      <c r="A38" s="14" t="n"/>
      <c r="B38" s="14" t="n"/>
      <c r="C38" s="14" t="n"/>
      <c r="D38" s="14" t="n"/>
      <c r="E38" s="14" t="n"/>
      <c r="F38" s="31" t="n"/>
      <c r="G38" s="31" t="n"/>
      <c r="H38" s="31" t="n"/>
      <c r="I38" s="19">
        <f>IF(A38="","",IF(H38&lt;&gt;"","Returned",IF(F38="","Not Checked Out",IF(G38="","Open",IF(G38&lt;NOW(),"Overdue","Open")))))</f>
        <v/>
      </c>
      <c r="J38" s="14" t="n"/>
      <c r="K38" s="14" t="n"/>
      <c r="L38" s="19">
        <f>IF(A38="","",IF(OR(B38="",C38="",D38="",E38="",F38="",G38="",J38="",K38=""),"Complete required fields",IF(IFERROR(VLOOKUP(D38,'Access Register'!$A$4:$B$103,2,FALSE),"")="","Check access ID",IF(IFERROR(VLOOKUP(D38,'Access Register'!$A$4:$B$103,2,FALSE),"")&lt;&gt;C38,"Check client / access",IF(G38&lt;F38,"Check return date",IF(AND(H38&lt;&gt;"",H38&lt;F38),"Check returned time",IF(I38="Overdue","Return follow-up","OK")))))))</f>
        <v/>
      </c>
    </row>
    <row r="39" ht="22" customHeight="1">
      <c r="A39" s="14" t="n"/>
      <c r="B39" s="14" t="n"/>
      <c r="C39" s="14" t="n"/>
      <c r="D39" s="14" t="n"/>
      <c r="E39" s="14" t="n"/>
      <c r="F39" s="31" t="n"/>
      <c r="G39" s="31" t="n"/>
      <c r="H39" s="31" t="n"/>
      <c r="I39" s="22">
        <f>IF(A39="","",IF(H39&lt;&gt;"","Returned",IF(F39="","Not Checked Out",IF(G39="","Open",IF(G39&lt;NOW(),"Overdue","Open")))))</f>
        <v/>
      </c>
      <c r="J39" s="14" t="n"/>
      <c r="K39" s="14" t="n"/>
      <c r="L39" s="22">
        <f>IF(A39="","",IF(OR(B39="",C39="",D39="",E39="",F39="",G39="",J39="",K39=""),"Complete required fields",IF(IFERROR(VLOOKUP(D39,'Access Register'!$A$4:$B$103,2,FALSE),"")="","Check access ID",IF(IFERROR(VLOOKUP(D39,'Access Register'!$A$4:$B$103,2,FALSE),"")&lt;&gt;C39,"Check client / access",IF(G39&lt;F39,"Check return date",IF(AND(H39&lt;&gt;"",H39&lt;F39),"Check returned time",IF(I39="Overdue","Return follow-up","OK")))))))</f>
        <v/>
      </c>
    </row>
    <row r="40" ht="22" customHeight="1">
      <c r="A40" s="14" t="n"/>
      <c r="B40" s="14" t="n"/>
      <c r="C40" s="14" t="n"/>
      <c r="D40" s="14" t="n"/>
      <c r="E40" s="14" t="n"/>
      <c r="F40" s="31" t="n"/>
      <c r="G40" s="31" t="n"/>
      <c r="H40" s="31" t="n"/>
      <c r="I40" s="19">
        <f>IF(A40="","",IF(H40&lt;&gt;"","Returned",IF(F40="","Not Checked Out",IF(G40="","Open",IF(G40&lt;NOW(),"Overdue","Open")))))</f>
        <v/>
      </c>
      <c r="J40" s="14" t="n"/>
      <c r="K40" s="14" t="n"/>
      <c r="L40" s="19">
        <f>IF(A40="","",IF(OR(B40="",C40="",D40="",E40="",F40="",G40="",J40="",K40=""),"Complete required fields",IF(IFERROR(VLOOKUP(D40,'Access Register'!$A$4:$B$103,2,FALSE),"")="","Check access ID",IF(IFERROR(VLOOKUP(D40,'Access Register'!$A$4:$B$103,2,FALSE),"")&lt;&gt;C40,"Check client / access",IF(G40&lt;F40,"Check return date",IF(AND(H40&lt;&gt;"",H40&lt;F40),"Check returned time",IF(I40="Overdue","Return follow-up","OK")))))))</f>
        <v/>
      </c>
    </row>
    <row r="41" ht="22" customHeight="1">
      <c r="A41" s="14" t="n"/>
      <c r="B41" s="14" t="n"/>
      <c r="C41" s="14" t="n"/>
      <c r="D41" s="14" t="n"/>
      <c r="E41" s="14" t="n"/>
      <c r="F41" s="31" t="n"/>
      <c r="G41" s="31" t="n"/>
      <c r="H41" s="31" t="n"/>
      <c r="I41" s="22">
        <f>IF(A41="","",IF(H41&lt;&gt;"","Returned",IF(F41="","Not Checked Out",IF(G41="","Open",IF(G41&lt;NOW(),"Overdue","Open")))))</f>
        <v/>
      </c>
      <c r="J41" s="14" t="n"/>
      <c r="K41" s="14" t="n"/>
      <c r="L41" s="22">
        <f>IF(A41="","",IF(OR(B41="",C41="",D41="",E41="",F41="",G41="",J41="",K41=""),"Complete required fields",IF(IFERROR(VLOOKUP(D41,'Access Register'!$A$4:$B$103,2,FALSE),"")="","Check access ID",IF(IFERROR(VLOOKUP(D41,'Access Register'!$A$4:$B$103,2,FALSE),"")&lt;&gt;C41,"Check client / access",IF(G41&lt;F41,"Check return date",IF(AND(H41&lt;&gt;"",H41&lt;F41),"Check returned time",IF(I41="Overdue","Return follow-up","OK")))))))</f>
        <v/>
      </c>
    </row>
    <row r="42" ht="22" customHeight="1">
      <c r="A42" s="14" t="n"/>
      <c r="B42" s="14" t="n"/>
      <c r="C42" s="14" t="n"/>
      <c r="D42" s="14" t="n"/>
      <c r="E42" s="14" t="n"/>
      <c r="F42" s="31" t="n"/>
      <c r="G42" s="31" t="n"/>
      <c r="H42" s="31" t="n"/>
      <c r="I42" s="19">
        <f>IF(A42="","",IF(H42&lt;&gt;"","Returned",IF(F42="","Not Checked Out",IF(G42="","Open",IF(G42&lt;NOW(),"Overdue","Open")))))</f>
        <v/>
      </c>
      <c r="J42" s="14" t="n"/>
      <c r="K42" s="14" t="n"/>
      <c r="L42" s="19">
        <f>IF(A42="","",IF(OR(B42="",C42="",D42="",E42="",F42="",G42="",J42="",K42=""),"Complete required fields",IF(IFERROR(VLOOKUP(D42,'Access Register'!$A$4:$B$103,2,FALSE),"")="","Check access ID",IF(IFERROR(VLOOKUP(D42,'Access Register'!$A$4:$B$103,2,FALSE),"")&lt;&gt;C42,"Check client / access",IF(G42&lt;F42,"Check return date",IF(AND(H42&lt;&gt;"",H42&lt;F42),"Check returned time",IF(I42="Overdue","Return follow-up","OK")))))))</f>
        <v/>
      </c>
    </row>
    <row r="43" ht="22" customHeight="1">
      <c r="A43" s="14" t="n"/>
      <c r="B43" s="14" t="n"/>
      <c r="C43" s="14" t="n"/>
      <c r="D43" s="14" t="n"/>
      <c r="E43" s="14" t="n"/>
      <c r="F43" s="31" t="n"/>
      <c r="G43" s="31" t="n"/>
      <c r="H43" s="31" t="n"/>
      <c r="I43" s="22">
        <f>IF(A43="","",IF(H43&lt;&gt;"","Returned",IF(F43="","Not Checked Out",IF(G43="","Open",IF(G43&lt;NOW(),"Overdue","Open")))))</f>
        <v/>
      </c>
      <c r="J43" s="14" t="n"/>
      <c r="K43" s="14" t="n"/>
      <c r="L43" s="22">
        <f>IF(A43="","",IF(OR(B43="",C43="",D43="",E43="",F43="",G43="",J43="",K43=""),"Complete required fields",IF(IFERROR(VLOOKUP(D43,'Access Register'!$A$4:$B$103,2,FALSE),"")="","Check access ID",IF(IFERROR(VLOOKUP(D43,'Access Register'!$A$4:$B$103,2,FALSE),"")&lt;&gt;C43,"Check client / access",IF(G43&lt;F43,"Check return date",IF(AND(H43&lt;&gt;"",H43&lt;F43),"Check returned time",IF(I43="Overdue","Return follow-up","OK")))))))</f>
        <v/>
      </c>
    </row>
    <row r="44" ht="22" customHeight="1">
      <c r="A44" s="14" t="n"/>
      <c r="B44" s="14" t="n"/>
      <c r="C44" s="14" t="n"/>
      <c r="D44" s="14" t="n"/>
      <c r="E44" s="14" t="n"/>
      <c r="F44" s="31" t="n"/>
      <c r="G44" s="31" t="n"/>
      <c r="H44" s="31" t="n"/>
      <c r="I44" s="19">
        <f>IF(A44="","",IF(H44&lt;&gt;"","Returned",IF(F44="","Not Checked Out",IF(G44="","Open",IF(G44&lt;NOW(),"Overdue","Open")))))</f>
        <v/>
      </c>
      <c r="J44" s="14" t="n"/>
      <c r="K44" s="14" t="n"/>
      <c r="L44" s="19">
        <f>IF(A44="","",IF(OR(B44="",C44="",D44="",E44="",F44="",G44="",J44="",K44=""),"Complete required fields",IF(IFERROR(VLOOKUP(D44,'Access Register'!$A$4:$B$103,2,FALSE),"")="","Check access ID",IF(IFERROR(VLOOKUP(D44,'Access Register'!$A$4:$B$103,2,FALSE),"")&lt;&gt;C44,"Check client / access",IF(G44&lt;F44,"Check return date",IF(AND(H44&lt;&gt;"",H44&lt;F44),"Check returned time",IF(I44="Overdue","Return follow-up","OK")))))))</f>
        <v/>
      </c>
    </row>
    <row r="45" ht="22" customHeight="1">
      <c r="A45" s="14" t="n"/>
      <c r="B45" s="14" t="n"/>
      <c r="C45" s="14" t="n"/>
      <c r="D45" s="14" t="n"/>
      <c r="E45" s="14" t="n"/>
      <c r="F45" s="31" t="n"/>
      <c r="G45" s="31" t="n"/>
      <c r="H45" s="31" t="n"/>
      <c r="I45" s="22">
        <f>IF(A45="","",IF(H45&lt;&gt;"","Returned",IF(F45="","Not Checked Out",IF(G45="","Open",IF(G45&lt;NOW(),"Overdue","Open")))))</f>
        <v/>
      </c>
      <c r="J45" s="14" t="n"/>
      <c r="K45" s="14" t="n"/>
      <c r="L45" s="22">
        <f>IF(A45="","",IF(OR(B45="",C45="",D45="",E45="",F45="",G45="",J45="",K45=""),"Complete required fields",IF(IFERROR(VLOOKUP(D45,'Access Register'!$A$4:$B$103,2,FALSE),"")="","Check access ID",IF(IFERROR(VLOOKUP(D45,'Access Register'!$A$4:$B$103,2,FALSE),"")&lt;&gt;C45,"Check client / access",IF(G45&lt;F45,"Check return date",IF(AND(H45&lt;&gt;"",H45&lt;F45),"Check returned time",IF(I45="Overdue","Return follow-up","OK")))))))</f>
        <v/>
      </c>
    </row>
    <row r="46" ht="22" customHeight="1">
      <c r="A46" s="14" t="n"/>
      <c r="B46" s="14" t="n"/>
      <c r="C46" s="14" t="n"/>
      <c r="D46" s="14" t="n"/>
      <c r="E46" s="14" t="n"/>
      <c r="F46" s="31" t="n"/>
      <c r="G46" s="31" t="n"/>
      <c r="H46" s="31" t="n"/>
      <c r="I46" s="19">
        <f>IF(A46="","",IF(H46&lt;&gt;"","Returned",IF(F46="","Not Checked Out",IF(G46="","Open",IF(G46&lt;NOW(),"Overdue","Open")))))</f>
        <v/>
      </c>
      <c r="J46" s="14" t="n"/>
      <c r="K46" s="14" t="n"/>
      <c r="L46" s="19">
        <f>IF(A46="","",IF(OR(B46="",C46="",D46="",E46="",F46="",G46="",J46="",K46=""),"Complete required fields",IF(IFERROR(VLOOKUP(D46,'Access Register'!$A$4:$B$103,2,FALSE),"")="","Check access ID",IF(IFERROR(VLOOKUP(D46,'Access Register'!$A$4:$B$103,2,FALSE),"")&lt;&gt;C46,"Check client / access",IF(G46&lt;F46,"Check return date",IF(AND(H46&lt;&gt;"",H46&lt;F46),"Check returned time",IF(I46="Overdue","Return follow-up","OK")))))))</f>
        <v/>
      </c>
    </row>
    <row r="47" ht="22" customHeight="1">
      <c r="A47" s="14" t="n"/>
      <c r="B47" s="14" t="n"/>
      <c r="C47" s="14" t="n"/>
      <c r="D47" s="14" t="n"/>
      <c r="E47" s="14" t="n"/>
      <c r="F47" s="31" t="n"/>
      <c r="G47" s="31" t="n"/>
      <c r="H47" s="31" t="n"/>
      <c r="I47" s="22">
        <f>IF(A47="","",IF(H47&lt;&gt;"","Returned",IF(F47="","Not Checked Out",IF(G47="","Open",IF(G47&lt;NOW(),"Overdue","Open")))))</f>
        <v/>
      </c>
      <c r="J47" s="14" t="n"/>
      <c r="K47" s="14" t="n"/>
      <c r="L47" s="22">
        <f>IF(A47="","",IF(OR(B47="",C47="",D47="",E47="",F47="",G47="",J47="",K47=""),"Complete required fields",IF(IFERROR(VLOOKUP(D47,'Access Register'!$A$4:$B$103,2,FALSE),"")="","Check access ID",IF(IFERROR(VLOOKUP(D47,'Access Register'!$A$4:$B$103,2,FALSE),"")&lt;&gt;C47,"Check client / access",IF(G47&lt;F47,"Check return date",IF(AND(H47&lt;&gt;"",H47&lt;F47),"Check returned time",IF(I47="Overdue","Return follow-up","OK")))))))</f>
        <v/>
      </c>
    </row>
    <row r="48" ht="22" customHeight="1">
      <c r="A48" s="14" t="n"/>
      <c r="B48" s="14" t="n"/>
      <c r="C48" s="14" t="n"/>
      <c r="D48" s="14" t="n"/>
      <c r="E48" s="14" t="n"/>
      <c r="F48" s="31" t="n"/>
      <c r="G48" s="31" t="n"/>
      <c r="H48" s="31" t="n"/>
      <c r="I48" s="19">
        <f>IF(A48="","",IF(H48&lt;&gt;"","Returned",IF(F48="","Not Checked Out",IF(G48="","Open",IF(G48&lt;NOW(),"Overdue","Open")))))</f>
        <v/>
      </c>
      <c r="J48" s="14" t="n"/>
      <c r="K48" s="14" t="n"/>
      <c r="L48" s="19">
        <f>IF(A48="","",IF(OR(B48="",C48="",D48="",E48="",F48="",G48="",J48="",K48=""),"Complete required fields",IF(IFERROR(VLOOKUP(D48,'Access Register'!$A$4:$B$103,2,FALSE),"")="","Check access ID",IF(IFERROR(VLOOKUP(D48,'Access Register'!$A$4:$B$103,2,FALSE),"")&lt;&gt;C48,"Check client / access",IF(G48&lt;F48,"Check return date",IF(AND(H48&lt;&gt;"",H48&lt;F48),"Check returned time",IF(I48="Overdue","Return follow-up","OK")))))))</f>
        <v/>
      </c>
    </row>
    <row r="49" ht="22" customHeight="1">
      <c r="A49" s="14" t="n"/>
      <c r="B49" s="14" t="n"/>
      <c r="C49" s="14" t="n"/>
      <c r="D49" s="14" t="n"/>
      <c r="E49" s="14" t="n"/>
      <c r="F49" s="31" t="n"/>
      <c r="G49" s="31" t="n"/>
      <c r="H49" s="31" t="n"/>
      <c r="I49" s="22">
        <f>IF(A49="","",IF(H49&lt;&gt;"","Returned",IF(F49="","Not Checked Out",IF(G49="","Open",IF(G49&lt;NOW(),"Overdue","Open")))))</f>
        <v/>
      </c>
      <c r="J49" s="14" t="n"/>
      <c r="K49" s="14" t="n"/>
      <c r="L49" s="22">
        <f>IF(A49="","",IF(OR(B49="",C49="",D49="",E49="",F49="",G49="",J49="",K49=""),"Complete required fields",IF(IFERROR(VLOOKUP(D49,'Access Register'!$A$4:$B$103,2,FALSE),"")="","Check access ID",IF(IFERROR(VLOOKUP(D49,'Access Register'!$A$4:$B$103,2,FALSE),"")&lt;&gt;C49,"Check client / access",IF(G49&lt;F49,"Check return date",IF(AND(H49&lt;&gt;"",H49&lt;F49),"Check returned time",IF(I49="Overdue","Return follow-up","OK")))))))</f>
        <v/>
      </c>
    </row>
    <row r="50" ht="22" customHeight="1">
      <c r="A50" s="14" t="n"/>
      <c r="B50" s="14" t="n"/>
      <c r="C50" s="14" t="n"/>
      <c r="D50" s="14" t="n"/>
      <c r="E50" s="14" t="n"/>
      <c r="F50" s="31" t="n"/>
      <c r="G50" s="31" t="n"/>
      <c r="H50" s="31" t="n"/>
      <c r="I50" s="19">
        <f>IF(A50="","",IF(H50&lt;&gt;"","Returned",IF(F50="","Not Checked Out",IF(G50="","Open",IF(G50&lt;NOW(),"Overdue","Open")))))</f>
        <v/>
      </c>
      <c r="J50" s="14" t="n"/>
      <c r="K50" s="14" t="n"/>
      <c r="L50" s="19">
        <f>IF(A50="","",IF(OR(B50="",C50="",D50="",E50="",F50="",G50="",J50="",K50=""),"Complete required fields",IF(IFERROR(VLOOKUP(D50,'Access Register'!$A$4:$B$103,2,FALSE),"")="","Check access ID",IF(IFERROR(VLOOKUP(D50,'Access Register'!$A$4:$B$103,2,FALSE),"")&lt;&gt;C50,"Check client / access",IF(G50&lt;F50,"Check return date",IF(AND(H50&lt;&gt;"",H50&lt;F50),"Check returned time",IF(I50="Overdue","Return follow-up","OK")))))))</f>
        <v/>
      </c>
    </row>
    <row r="51" ht="22" customHeight="1">
      <c r="A51" s="14" t="n"/>
      <c r="B51" s="14" t="n"/>
      <c r="C51" s="14" t="n"/>
      <c r="D51" s="14" t="n"/>
      <c r="E51" s="14" t="n"/>
      <c r="F51" s="31" t="n"/>
      <c r="G51" s="31" t="n"/>
      <c r="H51" s="31" t="n"/>
      <c r="I51" s="22">
        <f>IF(A51="","",IF(H51&lt;&gt;"","Returned",IF(F51="","Not Checked Out",IF(G51="","Open",IF(G51&lt;NOW(),"Overdue","Open")))))</f>
        <v/>
      </c>
      <c r="J51" s="14" t="n"/>
      <c r="K51" s="14" t="n"/>
      <c r="L51" s="22">
        <f>IF(A51="","",IF(OR(B51="",C51="",D51="",E51="",F51="",G51="",J51="",K51=""),"Complete required fields",IF(IFERROR(VLOOKUP(D51,'Access Register'!$A$4:$B$103,2,FALSE),"")="","Check access ID",IF(IFERROR(VLOOKUP(D51,'Access Register'!$A$4:$B$103,2,FALSE),"")&lt;&gt;C51,"Check client / access",IF(G51&lt;F51,"Check return date",IF(AND(H51&lt;&gt;"",H51&lt;F51),"Check returned time",IF(I51="Overdue","Return follow-up","OK")))))))</f>
        <v/>
      </c>
    </row>
    <row r="52" ht="22" customHeight="1">
      <c r="A52" s="14" t="n"/>
      <c r="B52" s="14" t="n"/>
      <c r="C52" s="14" t="n"/>
      <c r="D52" s="14" t="n"/>
      <c r="E52" s="14" t="n"/>
      <c r="F52" s="31" t="n"/>
      <c r="G52" s="31" t="n"/>
      <c r="H52" s="31" t="n"/>
      <c r="I52" s="19">
        <f>IF(A52="","",IF(H52&lt;&gt;"","Returned",IF(F52="","Not Checked Out",IF(G52="","Open",IF(G52&lt;NOW(),"Overdue","Open")))))</f>
        <v/>
      </c>
      <c r="J52" s="14" t="n"/>
      <c r="K52" s="14" t="n"/>
      <c r="L52" s="19">
        <f>IF(A52="","",IF(OR(B52="",C52="",D52="",E52="",F52="",G52="",J52="",K52=""),"Complete required fields",IF(IFERROR(VLOOKUP(D52,'Access Register'!$A$4:$B$103,2,FALSE),"")="","Check access ID",IF(IFERROR(VLOOKUP(D52,'Access Register'!$A$4:$B$103,2,FALSE),"")&lt;&gt;C52,"Check client / access",IF(G52&lt;F52,"Check return date",IF(AND(H52&lt;&gt;"",H52&lt;F52),"Check returned time",IF(I52="Overdue","Return follow-up","OK")))))))</f>
        <v/>
      </c>
    </row>
    <row r="53" ht="22" customHeight="1">
      <c r="A53" s="14" t="n"/>
      <c r="B53" s="14" t="n"/>
      <c r="C53" s="14" t="n"/>
      <c r="D53" s="14" t="n"/>
      <c r="E53" s="14" t="n"/>
      <c r="F53" s="31" t="n"/>
      <c r="G53" s="31" t="n"/>
      <c r="H53" s="31" t="n"/>
      <c r="I53" s="22">
        <f>IF(A53="","",IF(H53&lt;&gt;"","Returned",IF(F53="","Not Checked Out",IF(G53="","Open",IF(G53&lt;NOW(),"Overdue","Open")))))</f>
        <v/>
      </c>
      <c r="J53" s="14" t="n"/>
      <c r="K53" s="14" t="n"/>
      <c r="L53" s="22">
        <f>IF(A53="","",IF(OR(B53="",C53="",D53="",E53="",F53="",G53="",J53="",K53=""),"Complete required fields",IF(IFERROR(VLOOKUP(D53,'Access Register'!$A$4:$B$103,2,FALSE),"")="","Check access ID",IF(IFERROR(VLOOKUP(D53,'Access Register'!$A$4:$B$103,2,FALSE),"")&lt;&gt;C53,"Check client / access",IF(G53&lt;F53,"Check return date",IF(AND(H53&lt;&gt;"",H53&lt;F53),"Check returned time",IF(I53="Overdue","Return follow-up","OK")))))))</f>
        <v/>
      </c>
    </row>
    <row r="54" ht="22" customHeight="1">
      <c r="A54" s="14" t="n"/>
      <c r="B54" s="14" t="n"/>
      <c r="C54" s="14" t="n"/>
      <c r="D54" s="14" t="n"/>
      <c r="E54" s="14" t="n"/>
      <c r="F54" s="31" t="n"/>
      <c r="G54" s="31" t="n"/>
      <c r="H54" s="31" t="n"/>
      <c r="I54" s="19">
        <f>IF(A54="","",IF(H54&lt;&gt;"","Returned",IF(F54="","Not Checked Out",IF(G54="","Open",IF(G54&lt;NOW(),"Overdue","Open")))))</f>
        <v/>
      </c>
      <c r="J54" s="14" t="n"/>
      <c r="K54" s="14" t="n"/>
      <c r="L54" s="19">
        <f>IF(A54="","",IF(OR(B54="",C54="",D54="",E54="",F54="",G54="",J54="",K54=""),"Complete required fields",IF(IFERROR(VLOOKUP(D54,'Access Register'!$A$4:$B$103,2,FALSE),"")="","Check access ID",IF(IFERROR(VLOOKUP(D54,'Access Register'!$A$4:$B$103,2,FALSE),"")&lt;&gt;C54,"Check client / access",IF(G54&lt;F54,"Check return date",IF(AND(H54&lt;&gt;"",H54&lt;F54),"Check returned time",IF(I54="Overdue","Return follow-up","OK")))))))</f>
        <v/>
      </c>
    </row>
    <row r="55" ht="22" customHeight="1">
      <c r="A55" s="14" t="n"/>
      <c r="B55" s="14" t="n"/>
      <c r="C55" s="14" t="n"/>
      <c r="D55" s="14" t="n"/>
      <c r="E55" s="14" t="n"/>
      <c r="F55" s="31" t="n"/>
      <c r="G55" s="31" t="n"/>
      <c r="H55" s="31" t="n"/>
      <c r="I55" s="22">
        <f>IF(A55="","",IF(H55&lt;&gt;"","Returned",IF(F55="","Not Checked Out",IF(G55="","Open",IF(G55&lt;NOW(),"Overdue","Open")))))</f>
        <v/>
      </c>
      <c r="J55" s="14" t="n"/>
      <c r="K55" s="14" t="n"/>
      <c r="L55" s="22">
        <f>IF(A55="","",IF(OR(B55="",C55="",D55="",E55="",F55="",G55="",J55="",K55=""),"Complete required fields",IF(IFERROR(VLOOKUP(D55,'Access Register'!$A$4:$B$103,2,FALSE),"")="","Check access ID",IF(IFERROR(VLOOKUP(D55,'Access Register'!$A$4:$B$103,2,FALSE),"")&lt;&gt;C55,"Check client / access",IF(G55&lt;F55,"Check return date",IF(AND(H55&lt;&gt;"",H55&lt;F55),"Check returned time",IF(I55="Overdue","Return follow-up","OK")))))))</f>
        <v/>
      </c>
    </row>
    <row r="56" ht="22" customHeight="1">
      <c r="A56" s="14" t="n"/>
      <c r="B56" s="14" t="n"/>
      <c r="C56" s="14" t="n"/>
      <c r="D56" s="14" t="n"/>
      <c r="E56" s="14" t="n"/>
      <c r="F56" s="31" t="n"/>
      <c r="G56" s="31" t="n"/>
      <c r="H56" s="31" t="n"/>
      <c r="I56" s="19">
        <f>IF(A56="","",IF(H56&lt;&gt;"","Returned",IF(F56="","Not Checked Out",IF(G56="","Open",IF(G56&lt;NOW(),"Overdue","Open")))))</f>
        <v/>
      </c>
      <c r="J56" s="14" t="n"/>
      <c r="K56" s="14" t="n"/>
      <c r="L56" s="19">
        <f>IF(A56="","",IF(OR(B56="",C56="",D56="",E56="",F56="",G56="",J56="",K56=""),"Complete required fields",IF(IFERROR(VLOOKUP(D56,'Access Register'!$A$4:$B$103,2,FALSE),"")="","Check access ID",IF(IFERROR(VLOOKUP(D56,'Access Register'!$A$4:$B$103,2,FALSE),"")&lt;&gt;C56,"Check client / access",IF(G56&lt;F56,"Check return date",IF(AND(H56&lt;&gt;"",H56&lt;F56),"Check returned time",IF(I56="Overdue","Return follow-up","OK")))))))</f>
        <v/>
      </c>
    </row>
    <row r="57" ht="22" customHeight="1">
      <c r="A57" s="14" t="n"/>
      <c r="B57" s="14" t="n"/>
      <c r="C57" s="14" t="n"/>
      <c r="D57" s="14" t="n"/>
      <c r="E57" s="14" t="n"/>
      <c r="F57" s="31" t="n"/>
      <c r="G57" s="31" t="n"/>
      <c r="H57" s="31" t="n"/>
      <c r="I57" s="22">
        <f>IF(A57="","",IF(H57&lt;&gt;"","Returned",IF(F57="","Not Checked Out",IF(G57="","Open",IF(G57&lt;NOW(),"Overdue","Open")))))</f>
        <v/>
      </c>
      <c r="J57" s="14" t="n"/>
      <c r="K57" s="14" t="n"/>
      <c r="L57" s="22">
        <f>IF(A57="","",IF(OR(B57="",C57="",D57="",E57="",F57="",G57="",J57="",K57=""),"Complete required fields",IF(IFERROR(VLOOKUP(D57,'Access Register'!$A$4:$B$103,2,FALSE),"")="","Check access ID",IF(IFERROR(VLOOKUP(D57,'Access Register'!$A$4:$B$103,2,FALSE),"")&lt;&gt;C57,"Check client / access",IF(G57&lt;F57,"Check return date",IF(AND(H57&lt;&gt;"",H57&lt;F57),"Check returned time",IF(I57="Overdue","Return follow-up","OK")))))))</f>
        <v/>
      </c>
    </row>
    <row r="58" ht="22" customHeight="1">
      <c r="A58" s="14" t="n"/>
      <c r="B58" s="14" t="n"/>
      <c r="C58" s="14" t="n"/>
      <c r="D58" s="14" t="n"/>
      <c r="E58" s="14" t="n"/>
      <c r="F58" s="31" t="n"/>
      <c r="G58" s="31" t="n"/>
      <c r="H58" s="31" t="n"/>
      <c r="I58" s="19">
        <f>IF(A58="","",IF(H58&lt;&gt;"","Returned",IF(F58="","Not Checked Out",IF(G58="","Open",IF(G58&lt;NOW(),"Overdue","Open")))))</f>
        <v/>
      </c>
      <c r="J58" s="14" t="n"/>
      <c r="K58" s="14" t="n"/>
      <c r="L58" s="19">
        <f>IF(A58="","",IF(OR(B58="",C58="",D58="",E58="",F58="",G58="",J58="",K58=""),"Complete required fields",IF(IFERROR(VLOOKUP(D58,'Access Register'!$A$4:$B$103,2,FALSE),"")="","Check access ID",IF(IFERROR(VLOOKUP(D58,'Access Register'!$A$4:$B$103,2,FALSE),"")&lt;&gt;C58,"Check client / access",IF(G58&lt;F58,"Check return date",IF(AND(H58&lt;&gt;"",H58&lt;F58),"Check returned time",IF(I58="Overdue","Return follow-up","OK")))))))</f>
        <v/>
      </c>
    </row>
    <row r="59" ht="22" customHeight="1">
      <c r="A59" s="14" t="n"/>
      <c r="B59" s="14" t="n"/>
      <c r="C59" s="14" t="n"/>
      <c r="D59" s="14" t="n"/>
      <c r="E59" s="14" t="n"/>
      <c r="F59" s="31" t="n"/>
      <c r="G59" s="31" t="n"/>
      <c r="H59" s="31" t="n"/>
      <c r="I59" s="22">
        <f>IF(A59="","",IF(H59&lt;&gt;"","Returned",IF(F59="","Not Checked Out",IF(G59="","Open",IF(G59&lt;NOW(),"Overdue","Open")))))</f>
        <v/>
      </c>
      <c r="J59" s="14" t="n"/>
      <c r="K59" s="14" t="n"/>
      <c r="L59" s="22">
        <f>IF(A59="","",IF(OR(B59="",C59="",D59="",E59="",F59="",G59="",J59="",K59=""),"Complete required fields",IF(IFERROR(VLOOKUP(D59,'Access Register'!$A$4:$B$103,2,FALSE),"")="","Check access ID",IF(IFERROR(VLOOKUP(D59,'Access Register'!$A$4:$B$103,2,FALSE),"")&lt;&gt;C59,"Check client / access",IF(G59&lt;F59,"Check return date",IF(AND(H59&lt;&gt;"",H59&lt;F59),"Check returned time",IF(I59="Overdue","Return follow-up","OK")))))))</f>
        <v/>
      </c>
    </row>
    <row r="60" ht="22" customHeight="1">
      <c r="A60" s="14" t="n"/>
      <c r="B60" s="14" t="n"/>
      <c r="C60" s="14" t="n"/>
      <c r="D60" s="14" t="n"/>
      <c r="E60" s="14" t="n"/>
      <c r="F60" s="31" t="n"/>
      <c r="G60" s="31" t="n"/>
      <c r="H60" s="31" t="n"/>
      <c r="I60" s="19">
        <f>IF(A60="","",IF(H60&lt;&gt;"","Returned",IF(F60="","Not Checked Out",IF(G60="","Open",IF(G60&lt;NOW(),"Overdue","Open")))))</f>
        <v/>
      </c>
      <c r="J60" s="14" t="n"/>
      <c r="K60" s="14" t="n"/>
      <c r="L60" s="19">
        <f>IF(A60="","",IF(OR(B60="",C60="",D60="",E60="",F60="",G60="",J60="",K60=""),"Complete required fields",IF(IFERROR(VLOOKUP(D60,'Access Register'!$A$4:$B$103,2,FALSE),"")="","Check access ID",IF(IFERROR(VLOOKUP(D60,'Access Register'!$A$4:$B$103,2,FALSE),"")&lt;&gt;C60,"Check client / access",IF(G60&lt;F60,"Check return date",IF(AND(H60&lt;&gt;"",H60&lt;F60),"Check returned time",IF(I60="Overdue","Return follow-up","OK")))))))</f>
        <v/>
      </c>
    </row>
    <row r="61" ht="22" customHeight="1">
      <c r="A61" s="14" t="n"/>
      <c r="B61" s="14" t="n"/>
      <c r="C61" s="14" t="n"/>
      <c r="D61" s="14" t="n"/>
      <c r="E61" s="14" t="n"/>
      <c r="F61" s="31" t="n"/>
      <c r="G61" s="31" t="n"/>
      <c r="H61" s="31" t="n"/>
      <c r="I61" s="22">
        <f>IF(A61="","",IF(H61&lt;&gt;"","Returned",IF(F61="","Not Checked Out",IF(G61="","Open",IF(G61&lt;NOW(),"Overdue","Open")))))</f>
        <v/>
      </c>
      <c r="J61" s="14" t="n"/>
      <c r="K61" s="14" t="n"/>
      <c r="L61" s="22">
        <f>IF(A61="","",IF(OR(B61="",C61="",D61="",E61="",F61="",G61="",J61="",K61=""),"Complete required fields",IF(IFERROR(VLOOKUP(D61,'Access Register'!$A$4:$B$103,2,FALSE),"")="","Check access ID",IF(IFERROR(VLOOKUP(D61,'Access Register'!$A$4:$B$103,2,FALSE),"")&lt;&gt;C61,"Check client / access",IF(G61&lt;F61,"Check return date",IF(AND(H61&lt;&gt;"",H61&lt;F61),"Check returned time",IF(I61="Overdue","Return follow-up","OK")))))))</f>
        <v/>
      </c>
    </row>
    <row r="62" ht="22" customHeight="1">
      <c r="A62" s="14" t="n"/>
      <c r="B62" s="14" t="n"/>
      <c r="C62" s="14" t="n"/>
      <c r="D62" s="14" t="n"/>
      <c r="E62" s="14" t="n"/>
      <c r="F62" s="31" t="n"/>
      <c r="G62" s="31" t="n"/>
      <c r="H62" s="31" t="n"/>
      <c r="I62" s="19">
        <f>IF(A62="","",IF(H62&lt;&gt;"","Returned",IF(F62="","Not Checked Out",IF(G62="","Open",IF(G62&lt;NOW(),"Overdue","Open")))))</f>
        <v/>
      </c>
      <c r="J62" s="14" t="n"/>
      <c r="K62" s="14" t="n"/>
      <c r="L62" s="19">
        <f>IF(A62="","",IF(OR(B62="",C62="",D62="",E62="",F62="",G62="",J62="",K62=""),"Complete required fields",IF(IFERROR(VLOOKUP(D62,'Access Register'!$A$4:$B$103,2,FALSE),"")="","Check access ID",IF(IFERROR(VLOOKUP(D62,'Access Register'!$A$4:$B$103,2,FALSE),"")&lt;&gt;C62,"Check client / access",IF(G62&lt;F62,"Check return date",IF(AND(H62&lt;&gt;"",H62&lt;F62),"Check returned time",IF(I62="Overdue","Return follow-up","OK")))))))</f>
        <v/>
      </c>
    </row>
    <row r="63" ht="22" customHeight="1">
      <c r="A63" s="14" t="n"/>
      <c r="B63" s="14" t="n"/>
      <c r="C63" s="14" t="n"/>
      <c r="D63" s="14" t="n"/>
      <c r="E63" s="14" t="n"/>
      <c r="F63" s="31" t="n"/>
      <c r="G63" s="31" t="n"/>
      <c r="H63" s="31" t="n"/>
      <c r="I63" s="22">
        <f>IF(A63="","",IF(H63&lt;&gt;"","Returned",IF(F63="","Not Checked Out",IF(G63="","Open",IF(G63&lt;NOW(),"Overdue","Open")))))</f>
        <v/>
      </c>
      <c r="J63" s="14" t="n"/>
      <c r="K63" s="14" t="n"/>
      <c r="L63" s="22">
        <f>IF(A63="","",IF(OR(B63="",C63="",D63="",E63="",F63="",G63="",J63="",K63=""),"Complete required fields",IF(IFERROR(VLOOKUP(D63,'Access Register'!$A$4:$B$103,2,FALSE),"")="","Check access ID",IF(IFERROR(VLOOKUP(D63,'Access Register'!$A$4:$B$103,2,FALSE),"")&lt;&gt;C63,"Check client / access",IF(G63&lt;F63,"Check return date",IF(AND(H63&lt;&gt;"",H63&lt;F63),"Check returned time",IF(I63="Overdue","Return follow-up","OK")))))))</f>
        <v/>
      </c>
    </row>
    <row r="64" ht="22" customHeight="1">
      <c r="A64" s="14" t="n"/>
      <c r="B64" s="14" t="n"/>
      <c r="C64" s="14" t="n"/>
      <c r="D64" s="14" t="n"/>
      <c r="E64" s="14" t="n"/>
      <c r="F64" s="31" t="n"/>
      <c r="G64" s="31" t="n"/>
      <c r="H64" s="31" t="n"/>
      <c r="I64" s="19">
        <f>IF(A64="","",IF(H64&lt;&gt;"","Returned",IF(F64="","Not Checked Out",IF(G64="","Open",IF(G64&lt;NOW(),"Overdue","Open")))))</f>
        <v/>
      </c>
      <c r="J64" s="14" t="n"/>
      <c r="K64" s="14" t="n"/>
      <c r="L64" s="19">
        <f>IF(A64="","",IF(OR(B64="",C64="",D64="",E64="",F64="",G64="",J64="",K64=""),"Complete required fields",IF(IFERROR(VLOOKUP(D64,'Access Register'!$A$4:$B$103,2,FALSE),"")="","Check access ID",IF(IFERROR(VLOOKUP(D64,'Access Register'!$A$4:$B$103,2,FALSE),"")&lt;&gt;C64,"Check client / access",IF(G64&lt;F64,"Check return date",IF(AND(H64&lt;&gt;"",H64&lt;F64),"Check returned time",IF(I64="Overdue","Return follow-up","OK")))))))</f>
        <v/>
      </c>
    </row>
    <row r="65" ht="22" customHeight="1">
      <c r="A65" s="14" t="n"/>
      <c r="B65" s="14" t="n"/>
      <c r="C65" s="14" t="n"/>
      <c r="D65" s="14" t="n"/>
      <c r="E65" s="14" t="n"/>
      <c r="F65" s="31" t="n"/>
      <c r="G65" s="31" t="n"/>
      <c r="H65" s="31" t="n"/>
      <c r="I65" s="22">
        <f>IF(A65="","",IF(H65&lt;&gt;"","Returned",IF(F65="","Not Checked Out",IF(G65="","Open",IF(G65&lt;NOW(),"Overdue","Open")))))</f>
        <v/>
      </c>
      <c r="J65" s="14" t="n"/>
      <c r="K65" s="14" t="n"/>
      <c r="L65" s="22">
        <f>IF(A65="","",IF(OR(B65="",C65="",D65="",E65="",F65="",G65="",J65="",K65=""),"Complete required fields",IF(IFERROR(VLOOKUP(D65,'Access Register'!$A$4:$B$103,2,FALSE),"")="","Check access ID",IF(IFERROR(VLOOKUP(D65,'Access Register'!$A$4:$B$103,2,FALSE),"")&lt;&gt;C65,"Check client / access",IF(G65&lt;F65,"Check return date",IF(AND(H65&lt;&gt;"",H65&lt;F65),"Check returned time",IF(I65="Overdue","Return follow-up","OK")))))))</f>
        <v/>
      </c>
    </row>
    <row r="66" ht="22" customHeight="1">
      <c r="A66" s="14" t="n"/>
      <c r="B66" s="14" t="n"/>
      <c r="C66" s="14" t="n"/>
      <c r="D66" s="14" t="n"/>
      <c r="E66" s="14" t="n"/>
      <c r="F66" s="31" t="n"/>
      <c r="G66" s="31" t="n"/>
      <c r="H66" s="31" t="n"/>
      <c r="I66" s="19">
        <f>IF(A66="","",IF(H66&lt;&gt;"","Returned",IF(F66="","Not Checked Out",IF(G66="","Open",IF(G66&lt;NOW(),"Overdue","Open")))))</f>
        <v/>
      </c>
      <c r="J66" s="14" t="n"/>
      <c r="K66" s="14" t="n"/>
      <c r="L66" s="19">
        <f>IF(A66="","",IF(OR(B66="",C66="",D66="",E66="",F66="",G66="",J66="",K66=""),"Complete required fields",IF(IFERROR(VLOOKUP(D66,'Access Register'!$A$4:$B$103,2,FALSE),"")="","Check access ID",IF(IFERROR(VLOOKUP(D66,'Access Register'!$A$4:$B$103,2,FALSE),"")&lt;&gt;C66,"Check client / access",IF(G66&lt;F66,"Check return date",IF(AND(H66&lt;&gt;"",H66&lt;F66),"Check returned time",IF(I66="Overdue","Return follow-up","OK")))))))</f>
        <v/>
      </c>
    </row>
    <row r="67" ht="22" customHeight="1">
      <c r="A67" s="14" t="n"/>
      <c r="B67" s="14" t="n"/>
      <c r="C67" s="14" t="n"/>
      <c r="D67" s="14" t="n"/>
      <c r="E67" s="14" t="n"/>
      <c r="F67" s="31" t="n"/>
      <c r="G67" s="31" t="n"/>
      <c r="H67" s="31" t="n"/>
      <c r="I67" s="22">
        <f>IF(A67="","",IF(H67&lt;&gt;"","Returned",IF(F67="","Not Checked Out",IF(G67="","Open",IF(G67&lt;NOW(),"Overdue","Open")))))</f>
        <v/>
      </c>
      <c r="J67" s="14" t="n"/>
      <c r="K67" s="14" t="n"/>
      <c r="L67" s="22">
        <f>IF(A67="","",IF(OR(B67="",C67="",D67="",E67="",F67="",G67="",J67="",K67=""),"Complete required fields",IF(IFERROR(VLOOKUP(D67,'Access Register'!$A$4:$B$103,2,FALSE),"")="","Check access ID",IF(IFERROR(VLOOKUP(D67,'Access Register'!$A$4:$B$103,2,FALSE),"")&lt;&gt;C67,"Check client / access",IF(G67&lt;F67,"Check return date",IF(AND(H67&lt;&gt;"",H67&lt;F67),"Check returned time",IF(I67="Overdue","Return follow-up","OK")))))))</f>
        <v/>
      </c>
    </row>
    <row r="68" ht="22" customHeight="1">
      <c r="A68" s="14" t="n"/>
      <c r="B68" s="14" t="n"/>
      <c r="C68" s="14" t="n"/>
      <c r="D68" s="14" t="n"/>
      <c r="E68" s="14" t="n"/>
      <c r="F68" s="31" t="n"/>
      <c r="G68" s="31" t="n"/>
      <c r="H68" s="31" t="n"/>
      <c r="I68" s="19">
        <f>IF(A68="","",IF(H68&lt;&gt;"","Returned",IF(F68="","Not Checked Out",IF(G68="","Open",IF(G68&lt;NOW(),"Overdue","Open")))))</f>
        <v/>
      </c>
      <c r="J68" s="14" t="n"/>
      <c r="K68" s="14" t="n"/>
      <c r="L68" s="19">
        <f>IF(A68="","",IF(OR(B68="",C68="",D68="",E68="",F68="",G68="",J68="",K68=""),"Complete required fields",IF(IFERROR(VLOOKUP(D68,'Access Register'!$A$4:$B$103,2,FALSE),"")="","Check access ID",IF(IFERROR(VLOOKUP(D68,'Access Register'!$A$4:$B$103,2,FALSE),"")&lt;&gt;C68,"Check client / access",IF(G68&lt;F68,"Check return date",IF(AND(H68&lt;&gt;"",H68&lt;F68),"Check returned time",IF(I68="Overdue","Return follow-up","OK")))))))</f>
        <v/>
      </c>
    </row>
    <row r="69" ht="22" customHeight="1">
      <c r="A69" s="14" t="n"/>
      <c r="B69" s="14" t="n"/>
      <c r="C69" s="14" t="n"/>
      <c r="D69" s="14" t="n"/>
      <c r="E69" s="14" t="n"/>
      <c r="F69" s="31" t="n"/>
      <c r="G69" s="31" t="n"/>
      <c r="H69" s="31" t="n"/>
      <c r="I69" s="22">
        <f>IF(A69="","",IF(H69&lt;&gt;"","Returned",IF(F69="","Not Checked Out",IF(G69="","Open",IF(G69&lt;NOW(),"Overdue","Open")))))</f>
        <v/>
      </c>
      <c r="J69" s="14" t="n"/>
      <c r="K69" s="14" t="n"/>
      <c r="L69" s="22">
        <f>IF(A69="","",IF(OR(B69="",C69="",D69="",E69="",F69="",G69="",J69="",K69=""),"Complete required fields",IF(IFERROR(VLOOKUP(D69,'Access Register'!$A$4:$B$103,2,FALSE),"")="","Check access ID",IF(IFERROR(VLOOKUP(D69,'Access Register'!$A$4:$B$103,2,FALSE),"")&lt;&gt;C69,"Check client / access",IF(G69&lt;F69,"Check return date",IF(AND(H69&lt;&gt;"",H69&lt;F69),"Check returned time",IF(I69="Overdue","Return follow-up","OK")))))))</f>
        <v/>
      </c>
    </row>
    <row r="70" ht="22" customHeight="1">
      <c r="A70" s="14" t="n"/>
      <c r="B70" s="14" t="n"/>
      <c r="C70" s="14" t="n"/>
      <c r="D70" s="14" t="n"/>
      <c r="E70" s="14" t="n"/>
      <c r="F70" s="31" t="n"/>
      <c r="G70" s="31" t="n"/>
      <c r="H70" s="31" t="n"/>
      <c r="I70" s="19">
        <f>IF(A70="","",IF(H70&lt;&gt;"","Returned",IF(F70="","Not Checked Out",IF(G70="","Open",IF(G70&lt;NOW(),"Overdue","Open")))))</f>
        <v/>
      </c>
      <c r="J70" s="14" t="n"/>
      <c r="K70" s="14" t="n"/>
      <c r="L70" s="19">
        <f>IF(A70="","",IF(OR(B70="",C70="",D70="",E70="",F70="",G70="",J70="",K70=""),"Complete required fields",IF(IFERROR(VLOOKUP(D70,'Access Register'!$A$4:$B$103,2,FALSE),"")="","Check access ID",IF(IFERROR(VLOOKUP(D70,'Access Register'!$A$4:$B$103,2,FALSE),"")&lt;&gt;C70,"Check client / access",IF(G70&lt;F70,"Check return date",IF(AND(H70&lt;&gt;"",H70&lt;F70),"Check returned time",IF(I70="Overdue","Return follow-up","OK")))))))</f>
        <v/>
      </c>
    </row>
    <row r="71" ht="22" customHeight="1">
      <c r="A71" s="14" t="n"/>
      <c r="B71" s="14" t="n"/>
      <c r="C71" s="14" t="n"/>
      <c r="D71" s="14" t="n"/>
      <c r="E71" s="14" t="n"/>
      <c r="F71" s="31" t="n"/>
      <c r="G71" s="31" t="n"/>
      <c r="H71" s="31" t="n"/>
      <c r="I71" s="22">
        <f>IF(A71="","",IF(H71&lt;&gt;"","Returned",IF(F71="","Not Checked Out",IF(G71="","Open",IF(G71&lt;NOW(),"Overdue","Open")))))</f>
        <v/>
      </c>
      <c r="J71" s="14" t="n"/>
      <c r="K71" s="14" t="n"/>
      <c r="L71" s="22">
        <f>IF(A71="","",IF(OR(B71="",C71="",D71="",E71="",F71="",G71="",J71="",K71=""),"Complete required fields",IF(IFERROR(VLOOKUP(D71,'Access Register'!$A$4:$B$103,2,FALSE),"")="","Check access ID",IF(IFERROR(VLOOKUP(D71,'Access Register'!$A$4:$B$103,2,FALSE),"")&lt;&gt;C71,"Check client / access",IF(G71&lt;F71,"Check return date",IF(AND(H71&lt;&gt;"",H71&lt;F71),"Check returned time",IF(I71="Overdue","Return follow-up","OK")))))))</f>
        <v/>
      </c>
    </row>
    <row r="72" ht="22" customHeight="1">
      <c r="A72" s="14" t="n"/>
      <c r="B72" s="14" t="n"/>
      <c r="C72" s="14" t="n"/>
      <c r="D72" s="14" t="n"/>
      <c r="E72" s="14" t="n"/>
      <c r="F72" s="31" t="n"/>
      <c r="G72" s="31" t="n"/>
      <c r="H72" s="31" t="n"/>
      <c r="I72" s="19">
        <f>IF(A72="","",IF(H72&lt;&gt;"","Returned",IF(F72="","Not Checked Out",IF(G72="","Open",IF(G72&lt;NOW(),"Overdue","Open")))))</f>
        <v/>
      </c>
      <c r="J72" s="14" t="n"/>
      <c r="K72" s="14" t="n"/>
      <c r="L72" s="19">
        <f>IF(A72="","",IF(OR(B72="",C72="",D72="",E72="",F72="",G72="",J72="",K72=""),"Complete required fields",IF(IFERROR(VLOOKUP(D72,'Access Register'!$A$4:$B$103,2,FALSE),"")="","Check access ID",IF(IFERROR(VLOOKUP(D72,'Access Register'!$A$4:$B$103,2,FALSE),"")&lt;&gt;C72,"Check client / access",IF(G72&lt;F72,"Check return date",IF(AND(H72&lt;&gt;"",H72&lt;F72),"Check returned time",IF(I72="Overdue","Return follow-up","OK")))))))</f>
        <v/>
      </c>
    </row>
    <row r="73" ht="22" customHeight="1">
      <c r="A73" s="14" t="n"/>
      <c r="B73" s="14" t="n"/>
      <c r="C73" s="14" t="n"/>
      <c r="D73" s="14" t="n"/>
      <c r="E73" s="14" t="n"/>
      <c r="F73" s="31" t="n"/>
      <c r="G73" s="31" t="n"/>
      <c r="H73" s="31" t="n"/>
      <c r="I73" s="22">
        <f>IF(A73="","",IF(H73&lt;&gt;"","Returned",IF(F73="","Not Checked Out",IF(G73="","Open",IF(G73&lt;NOW(),"Overdue","Open")))))</f>
        <v/>
      </c>
      <c r="J73" s="14" t="n"/>
      <c r="K73" s="14" t="n"/>
      <c r="L73" s="22">
        <f>IF(A73="","",IF(OR(B73="",C73="",D73="",E73="",F73="",G73="",J73="",K73=""),"Complete required fields",IF(IFERROR(VLOOKUP(D73,'Access Register'!$A$4:$B$103,2,FALSE),"")="","Check access ID",IF(IFERROR(VLOOKUP(D73,'Access Register'!$A$4:$B$103,2,FALSE),"")&lt;&gt;C73,"Check client / access",IF(G73&lt;F73,"Check return date",IF(AND(H73&lt;&gt;"",H73&lt;F73),"Check returned time",IF(I73="Overdue","Return follow-up","OK")))))))</f>
        <v/>
      </c>
    </row>
    <row r="74" ht="22" customHeight="1">
      <c r="A74" s="14" t="n"/>
      <c r="B74" s="14" t="n"/>
      <c r="C74" s="14" t="n"/>
      <c r="D74" s="14" t="n"/>
      <c r="E74" s="14" t="n"/>
      <c r="F74" s="31" t="n"/>
      <c r="G74" s="31" t="n"/>
      <c r="H74" s="31" t="n"/>
      <c r="I74" s="19">
        <f>IF(A74="","",IF(H74&lt;&gt;"","Returned",IF(F74="","Not Checked Out",IF(G74="","Open",IF(G74&lt;NOW(),"Overdue","Open")))))</f>
        <v/>
      </c>
      <c r="J74" s="14" t="n"/>
      <c r="K74" s="14" t="n"/>
      <c r="L74" s="19">
        <f>IF(A74="","",IF(OR(B74="",C74="",D74="",E74="",F74="",G74="",J74="",K74=""),"Complete required fields",IF(IFERROR(VLOOKUP(D74,'Access Register'!$A$4:$B$103,2,FALSE),"")="","Check access ID",IF(IFERROR(VLOOKUP(D74,'Access Register'!$A$4:$B$103,2,FALSE),"")&lt;&gt;C74,"Check client / access",IF(G74&lt;F74,"Check return date",IF(AND(H74&lt;&gt;"",H74&lt;F74),"Check returned time",IF(I74="Overdue","Return follow-up","OK")))))))</f>
        <v/>
      </c>
    </row>
    <row r="75" ht="22" customHeight="1">
      <c r="A75" s="14" t="n"/>
      <c r="B75" s="14" t="n"/>
      <c r="C75" s="14" t="n"/>
      <c r="D75" s="14" t="n"/>
      <c r="E75" s="14" t="n"/>
      <c r="F75" s="31" t="n"/>
      <c r="G75" s="31" t="n"/>
      <c r="H75" s="31" t="n"/>
      <c r="I75" s="22">
        <f>IF(A75="","",IF(H75&lt;&gt;"","Returned",IF(F75="","Not Checked Out",IF(G75="","Open",IF(G75&lt;NOW(),"Overdue","Open")))))</f>
        <v/>
      </c>
      <c r="J75" s="14" t="n"/>
      <c r="K75" s="14" t="n"/>
      <c r="L75" s="22">
        <f>IF(A75="","",IF(OR(B75="",C75="",D75="",E75="",F75="",G75="",J75="",K75=""),"Complete required fields",IF(IFERROR(VLOOKUP(D75,'Access Register'!$A$4:$B$103,2,FALSE),"")="","Check access ID",IF(IFERROR(VLOOKUP(D75,'Access Register'!$A$4:$B$103,2,FALSE),"")&lt;&gt;C75,"Check client / access",IF(G75&lt;F75,"Check return date",IF(AND(H75&lt;&gt;"",H75&lt;F75),"Check returned time",IF(I75="Overdue","Return follow-up","OK")))))))</f>
        <v/>
      </c>
    </row>
    <row r="76" ht="22" customHeight="1">
      <c r="A76" s="14" t="n"/>
      <c r="B76" s="14" t="n"/>
      <c r="C76" s="14" t="n"/>
      <c r="D76" s="14" t="n"/>
      <c r="E76" s="14" t="n"/>
      <c r="F76" s="31" t="n"/>
      <c r="G76" s="31" t="n"/>
      <c r="H76" s="31" t="n"/>
      <c r="I76" s="19">
        <f>IF(A76="","",IF(H76&lt;&gt;"","Returned",IF(F76="","Not Checked Out",IF(G76="","Open",IF(G76&lt;NOW(),"Overdue","Open")))))</f>
        <v/>
      </c>
      <c r="J76" s="14" t="n"/>
      <c r="K76" s="14" t="n"/>
      <c r="L76" s="19">
        <f>IF(A76="","",IF(OR(B76="",C76="",D76="",E76="",F76="",G76="",J76="",K76=""),"Complete required fields",IF(IFERROR(VLOOKUP(D76,'Access Register'!$A$4:$B$103,2,FALSE),"")="","Check access ID",IF(IFERROR(VLOOKUP(D76,'Access Register'!$A$4:$B$103,2,FALSE),"")&lt;&gt;C76,"Check client / access",IF(G76&lt;F76,"Check return date",IF(AND(H76&lt;&gt;"",H76&lt;F76),"Check returned time",IF(I76="Overdue","Return follow-up","OK")))))))</f>
        <v/>
      </c>
    </row>
    <row r="77" ht="22" customHeight="1">
      <c r="A77" s="14" t="n"/>
      <c r="B77" s="14" t="n"/>
      <c r="C77" s="14" t="n"/>
      <c r="D77" s="14" t="n"/>
      <c r="E77" s="14" t="n"/>
      <c r="F77" s="31" t="n"/>
      <c r="G77" s="31" t="n"/>
      <c r="H77" s="31" t="n"/>
      <c r="I77" s="22">
        <f>IF(A77="","",IF(H77&lt;&gt;"","Returned",IF(F77="","Not Checked Out",IF(G77="","Open",IF(G77&lt;NOW(),"Overdue","Open")))))</f>
        <v/>
      </c>
      <c r="J77" s="14" t="n"/>
      <c r="K77" s="14" t="n"/>
      <c r="L77" s="22">
        <f>IF(A77="","",IF(OR(B77="",C77="",D77="",E77="",F77="",G77="",J77="",K77=""),"Complete required fields",IF(IFERROR(VLOOKUP(D77,'Access Register'!$A$4:$B$103,2,FALSE),"")="","Check access ID",IF(IFERROR(VLOOKUP(D77,'Access Register'!$A$4:$B$103,2,FALSE),"")&lt;&gt;C77,"Check client / access",IF(G77&lt;F77,"Check return date",IF(AND(H77&lt;&gt;"",H77&lt;F77),"Check returned time",IF(I77="Overdue","Return follow-up","OK")))))))</f>
        <v/>
      </c>
    </row>
    <row r="78" ht="22" customHeight="1">
      <c r="A78" s="14" t="n"/>
      <c r="B78" s="14" t="n"/>
      <c r="C78" s="14" t="n"/>
      <c r="D78" s="14" t="n"/>
      <c r="E78" s="14" t="n"/>
      <c r="F78" s="31" t="n"/>
      <c r="G78" s="31" t="n"/>
      <c r="H78" s="31" t="n"/>
      <c r="I78" s="19">
        <f>IF(A78="","",IF(H78&lt;&gt;"","Returned",IF(F78="","Not Checked Out",IF(G78="","Open",IF(G78&lt;NOW(),"Overdue","Open")))))</f>
        <v/>
      </c>
      <c r="J78" s="14" t="n"/>
      <c r="K78" s="14" t="n"/>
      <c r="L78" s="19">
        <f>IF(A78="","",IF(OR(B78="",C78="",D78="",E78="",F78="",G78="",J78="",K78=""),"Complete required fields",IF(IFERROR(VLOOKUP(D78,'Access Register'!$A$4:$B$103,2,FALSE),"")="","Check access ID",IF(IFERROR(VLOOKUP(D78,'Access Register'!$A$4:$B$103,2,FALSE),"")&lt;&gt;C78,"Check client / access",IF(G78&lt;F78,"Check return date",IF(AND(H78&lt;&gt;"",H78&lt;F78),"Check returned time",IF(I78="Overdue","Return follow-up","OK")))))))</f>
        <v/>
      </c>
    </row>
    <row r="79" ht="22" customHeight="1">
      <c r="A79" s="14" t="n"/>
      <c r="B79" s="14" t="n"/>
      <c r="C79" s="14" t="n"/>
      <c r="D79" s="14" t="n"/>
      <c r="E79" s="14" t="n"/>
      <c r="F79" s="31" t="n"/>
      <c r="G79" s="31" t="n"/>
      <c r="H79" s="31" t="n"/>
      <c r="I79" s="22">
        <f>IF(A79="","",IF(H79&lt;&gt;"","Returned",IF(F79="","Not Checked Out",IF(G79="","Open",IF(G79&lt;NOW(),"Overdue","Open")))))</f>
        <v/>
      </c>
      <c r="J79" s="14" t="n"/>
      <c r="K79" s="14" t="n"/>
      <c r="L79" s="22">
        <f>IF(A79="","",IF(OR(B79="",C79="",D79="",E79="",F79="",G79="",J79="",K79=""),"Complete required fields",IF(IFERROR(VLOOKUP(D79,'Access Register'!$A$4:$B$103,2,FALSE),"")="","Check access ID",IF(IFERROR(VLOOKUP(D79,'Access Register'!$A$4:$B$103,2,FALSE),"")&lt;&gt;C79,"Check client / access",IF(G79&lt;F79,"Check return date",IF(AND(H79&lt;&gt;"",H79&lt;F79),"Check returned time",IF(I79="Overdue","Return follow-up","OK")))))))</f>
        <v/>
      </c>
    </row>
    <row r="80" ht="22" customHeight="1">
      <c r="A80" s="14" t="n"/>
      <c r="B80" s="14" t="n"/>
      <c r="C80" s="14" t="n"/>
      <c r="D80" s="14" t="n"/>
      <c r="E80" s="14" t="n"/>
      <c r="F80" s="31" t="n"/>
      <c r="G80" s="31" t="n"/>
      <c r="H80" s="31" t="n"/>
      <c r="I80" s="19">
        <f>IF(A80="","",IF(H80&lt;&gt;"","Returned",IF(F80="","Not Checked Out",IF(G80="","Open",IF(G80&lt;NOW(),"Overdue","Open")))))</f>
        <v/>
      </c>
      <c r="J80" s="14" t="n"/>
      <c r="K80" s="14" t="n"/>
      <c r="L80" s="19">
        <f>IF(A80="","",IF(OR(B80="",C80="",D80="",E80="",F80="",G80="",J80="",K80=""),"Complete required fields",IF(IFERROR(VLOOKUP(D80,'Access Register'!$A$4:$B$103,2,FALSE),"")="","Check access ID",IF(IFERROR(VLOOKUP(D80,'Access Register'!$A$4:$B$103,2,FALSE),"")&lt;&gt;C80,"Check client / access",IF(G80&lt;F80,"Check return date",IF(AND(H80&lt;&gt;"",H80&lt;F80),"Check returned time",IF(I80="Overdue","Return follow-up","OK")))))))</f>
        <v/>
      </c>
    </row>
    <row r="81" ht="22" customHeight="1">
      <c r="A81" s="14" t="n"/>
      <c r="B81" s="14" t="n"/>
      <c r="C81" s="14" t="n"/>
      <c r="D81" s="14" t="n"/>
      <c r="E81" s="14" t="n"/>
      <c r="F81" s="31" t="n"/>
      <c r="G81" s="31" t="n"/>
      <c r="H81" s="31" t="n"/>
      <c r="I81" s="22">
        <f>IF(A81="","",IF(H81&lt;&gt;"","Returned",IF(F81="","Not Checked Out",IF(G81="","Open",IF(G81&lt;NOW(),"Overdue","Open")))))</f>
        <v/>
      </c>
      <c r="J81" s="14" t="n"/>
      <c r="K81" s="14" t="n"/>
      <c r="L81" s="22">
        <f>IF(A81="","",IF(OR(B81="",C81="",D81="",E81="",F81="",G81="",J81="",K81=""),"Complete required fields",IF(IFERROR(VLOOKUP(D81,'Access Register'!$A$4:$B$103,2,FALSE),"")="","Check access ID",IF(IFERROR(VLOOKUP(D81,'Access Register'!$A$4:$B$103,2,FALSE),"")&lt;&gt;C81,"Check client / access",IF(G81&lt;F81,"Check return date",IF(AND(H81&lt;&gt;"",H81&lt;F81),"Check returned time",IF(I81="Overdue","Return follow-up","OK")))))))</f>
        <v/>
      </c>
    </row>
    <row r="82" ht="22" customHeight="1">
      <c r="A82" s="14" t="n"/>
      <c r="B82" s="14" t="n"/>
      <c r="C82" s="14" t="n"/>
      <c r="D82" s="14" t="n"/>
      <c r="E82" s="14" t="n"/>
      <c r="F82" s="31" t="n"/>
      <c r="G82" s="31" t="n"/>
      <c r="H82" s="31" t="n"/>
      <c r="I82" s="19">
        <f>IF(A82="","",IF(H82&lt;&gt;"","Returned",IF(F82="","Not Checked Out",IF(G82="","Open",IF(G82&lt;NOW(),"Overdue","Open")))))</f>
        <v/>
      </c>
      <c r="J82" s="14" t="n"/>
      <c r="K82" s="14" t="n"/>
      <c r="L82" s="19">
        <f>IF(A82="","",IF(OR(B82="",C82="",D82="",E82="",F82="",G82="",J82="",K82=""),"Complete required fields",IF(IFERROR(VLOOKUP(D82,'Access Register'!$A$4:$B$103,2,FALSE),"")="","Check access ID",IF(IFERROR(VLOOKUP(D82,'Access Register'!$A$4:$B$103,2,FALSE),"")&lt;&gt;C82,"Check client / access",IF(G82&lt;F82,"Check return date",IF(AND(H82&lt;&gt;"",H82&lt;F82),"Check returned time",IF(I82="Overdue","Return follow-up","OK")))))))</f>
        <v/>
      </c>
    </row>
    <row r="83" ht="22" customHeight="1">
      <c r="A83" s="14" t="n"/>
      <c r="B83" s="14" t="n"/>
      <c r="C83" s="14" t="n"/>
      <c r="D83" s="14" t="n"/>
      <c r="E83" s="14" t="n"/>
      <c r="F83" s="31" t="n"/>
      <c r="G83" s="31" t="n"/>
      <c r="H83" s="31" t="n"/>
      <c r="I83" s="22">
        <f>IF(A83="","",IF(H83&lt;&gt;"","Returned",IF(F83="","Not Checked Out",IF(G83="","Open",IF(G83&lt;NOW(),"Overdue","Open")))))</f>
        <v/>
      </c>
      <c r="J83" s="14" t="n"/>
      <c r="K83" s="14" t="n"/>
      <c r="L83" s="22">
        <f>IF(A83="","",IF(OR(B83="",C83="",D83="",E83="",F83="",G83="",J83="",K83=""),"Complete required fields",IF(IFERROR(VLOOKUP(D83,'Access Register'!$A$4:$B$103,2,FALSE),"")="","Check access ID",IF(IFERROR(VLOOKUP(D83,'Access Register'!$A$4:$B$103,2,FALSE),"")&lt;&gt;C83,"Check client / access",IF(G83&lt;F83,"Check return date",IF(AND(H83&lt;&gt;"",H83&lt;F83),"Check returned time",IF(I83="Overdue","Return follow-up","OK")))))))</f>
        <v/>
      </c>
    </row>
    <row r="84" ht="22" customHeight="1">
      <c r="A84" s="14" t="n"/>
      <c r="B84" s="14" t="n"/>
      <c r="C84" s="14" t="n"/>
      <c r="D84" s="14" t="n"/>
      <c r="E84" s="14" t="n"/>
      <c r="F84" s="31" t="n"/>
      <c r="G84" s="31" t="n"/>
      <c r="H84" s="31" t="n"/>
      <c r="I84" s="19">
        <f>IF(A84="","",IF(H84&lt;&gt;"","Returned",IF(F84="","Not Checked Out",IF(G84="","Open",IF(G84&lt;NOW(),"Overdue","Open")))))</f>
        <v/>
      </c>
      <c r="J84" s="14" t="n"/>
      <c r="K84" s="14" t="n"/>
      <c r="L84" s="19">
        <f>IF(A84="","",IF(OR(B84="",C84="",D84="",E84="",F84="",G84="",J84="",K84=""),"Complete required fields",IF(IFERROR(VLOOKUP(D84,'Access Register'!$A$4:$B$103,2,FALSE),"")="","Check access ID",IF(IFERROR(VLOOKUP(D84,'Access Register'!$A$4:$B$103,2,FALSE),"")&lt;&gt;C84,"Check client / access",IF(G84&lt;F84,"Check return date",IF(AND(H84&lt;&gt;"",H84&lt;F84),"Check returned time",IF(I84="Overdue","Return follow-up","OK")))))))</f>
        <v/>
      </c>
    </row>
    <row r="85" ht="22" customHeight="1">
      <c r="A85" s="14" t="n"/>
      <c r="B85" s="14" t="n"/>
      <c r="C85" s="14" t="n"/>
      <c r="D85" s="14" t="n"/>
      <c r="E85" s="14" t="n"/>
      <c r="F85" s="31" t="n"/>
      <c r="G85" s="31" t="n"/>
      <c r="H85" s="31" t="n"/>
      <c r="I85" s="22">
        <f>IF(A85="","",IF(H85&lt;&gt;"","Returned",IF(F85="","Not Checked Out",IF(G85="","Open",IF(G85&lt;NOW(),"Overdue","Open")))))</f>
        <v/>
      </c>
      <c r="J85" s="14" t="n"/>
      <c r="K85" s="14" t="n"/>
      <c r="L85" s="22">
        <f>IF(A85="","",IF(OR(B85="",C85="",D85="",E85="",F85="",G85="",J85="",K85=""),"Complete required fields",IF(IFERROR(VLOOKUP(D85,'Access Register'!$A$4:$B$103,2,FALSE),"")="","Check access ID",IF(IFERROR(VLOOKUP(D85,'Access Register'!$A$4:$B$103,2,FALSE),"")&lt;&gt;C85,"Check client / access",IF(G85&lt;F85,"Check return date",IF(AND(H85&lt;&gt;"",H85&lt;F85),"Check returned time",IF(I85="Overdue","Return follow-up","OK")))))))</f>
        <v/>
      </c>
    </row>
    <row r="86" ht="22" customHeight="1">
      <c r="A86" s="14" t="n"/>
      <c r="B86" s="14" t="n"/>
      <c r="C86" s="14" t="n"/>
      <c r="D86" s="14" t="n"/>
      <c r="E86" s="14" t="n"/>
      <c r="F86" s="31" t="n"/>
      <c r="G86" s="31" t="n"/>
      <c r="H86" s="31" t="n"/>
      <c r="I86" s="19">
        <f>IF(A86="","",IF(H86&lt;&gt;"","Returned",IF(F86="","Not Checked Out",IF(G86="","Open",IF(G86&lt;NOW(),"Overdue","Open")))))</f>
        <v/>
      </c>
      <c r="J86" s="14" t="n"/>
      <c r="K86" s="14" t="n"/>
      <c r="L86" s="19">
        <f>IF(A86="","",IF(OR(B86="",C86="",D86="",E86="",F86="",G86="",J86="",K86=""),"Complete required fields",IF(IFERROR(VLOOKUP(D86,'Access Register'!$A$4:$B$103,2,FALSE),"")="","Check access ID",IF(IFERROR(VLOOKUP(D86,'Access Register'!$A$4:$B$103,2,FALSE),"")&lt;&gt;C86,"Check client / access",IF(G86&lt;F86,"Check return date",IF(AND(H86&lt;&gt;"",H86&lt;F86),"Check returned time",IF(I86="Overdue","Return follow-up","OK")))))))</f>
        <v/>
      </c>
    </row>
    <row r="87" ht="22" customHeight="1">
      <c r="A87" s="14" t="n"/>
      <c r="B87" s="14" t="n"/>
      <c r="C87" s="14" t="n"/>
      <c r="D87" s="14" t="n"/>
      <c r="E87" s="14" t="n"/>
      <c r="F87" s="31" t="n"/>
      <c r="G87" s="31" t="n"/>
      <c r="H87" s="31" t="n"/>
      <c r="I87" s="22">
        <f>IF(A87="","",IF(H87&lt;&gt;"","Returned",IF(F87="","Not Checked Out",IF(G87="","Open",IF(G87&lt;NOW(),"Overdue","Open")))))</f>
        <v/>
      </c>
      <c r="J87" s="14" t="n"/>
      <c r="K87" s="14" t="n"/>
      <c r="L87" s="22">
        <f>IF(A87="","",IF(OR(B87="",C87="",D87="",E87="",F87="",G87="",J87="",K87=""),"Complete required fields",IF(IFERROR(VLOOKUP(D87,'Access Register'!$A$4:$B$103,2,FALSE),"")="","Check access ID",IF(IFERROR(VLOOKUP(D87,'Access Register'!$A$4:$B$103,2,FALSE),"")&lt;&gt;C87,"Check client / access",IF(G87&lt;F87,"Check return date",IF(AND(H87&lt;&gt;"",H87&lt;F87),"Check returned time",IF(I87="Overdue","Return follow-up","OK")))))))</f>
        <v/>
      </c>
    </row>
    <row r="88" ht="22" customHeight="1">
      <c r="A88" s="14" t="n"/>
      <c r="B88" s="14" t="n"/>
      <c r="C88" s="14" t="n"/>
      <c r="D88" s="14" t="n"/>
      <c r="E88" s="14" t="n"/>
      <c r="F88" s="31" t="n"/>
      <c r="G88" s="31" t="n"/>
      <c r="H88" s="31" t="n"/>
      <c r="I88" s="19">
        <f>IF(A88="","",IF(H88&lt;&gt;"","Returned",IF(F88="","Not Checked Out",IF(G88="","Open",IF(G88&lt;NOW(),"Overdue","Open")))))</f>
        <v/>
      </c>
      <c r="J88" s="14" t="n"/>
      <c r="K88" s="14" t="n"/>
      <c r="L88" s="19">
        <f>IF(A88="","",IF(OR(B88="",C88="",D88="",E88="",F88="",G88="",J88="",K88=""),"Complete required fields",IF(IFERROR(VLOOKUP(D88,'Access Register'!$A$4:$B$103,2,FALSE),"")="","Check access ID",IF(IFERROR(VLOOKUP(D88,'Access Register'!$A$4:$B$103,2,FALSE),"")&lt;&gt;C88,"Check client / access",IF(G88&lt;F88,"Check return date",IF(AND(H88&lt;&gt;"",H88&lt;F88),"Check returned time",IF(I88="Overdue","Return follow-up","OK")))))))</f>
        <v/>
      </c>
    </row>
    <row r="89" ht="22" customHeight="1">
      <c r="A89" s="14" t="n"/>
      <c r="B89" s="14" t="n"/>
      <c r="C89" s="14" t="n"/>
      <c r="D89" s="14" t="n"/>
      <c r="E89" s="14" t="n"/>
      <c r="F89" s="31" t="n"/>
      <c r="G89" s="31" t="n"/>
      <c r="H89" s="31" t="n"/>
      <c r="I89" s="22">
        <f>IF(A89="","",IF(H89&lt;&gt;"","Returned",IF(F89="","Not Checked Out",IF(G89="","Open",IF(G89&lt;NOW(),"Overdue","Open")))))</f>
        <v/>
      </c>
      <c r="J89" s="14" t="n"/>
      <c r="K89" s="14" t="n"/>
      <c r="L89" s="22">
        <f>IF(A89="","",IF(OR(B89="",C89="",D89="",E89="",F89="",G89="",J89="",K89=""),"Complete required fields",IF(IFERROR(VLOOKUP(D89,'Access Register'!$A$4:$B$103,2,FALSE),"")="","Check access ID",IF(IFERROR(VLOOKUP(D89,'Access Register'!$A$4:$B$103,2,FALSE),"")&lt;&gt;C89,"Check client / access",IF(G89&lt;F89,"Check return date",IF(AND(H89&lt;&gt;"",H89&lt;F89),"Check returned time",IF(I89="Overdue","Return follow-up","OK")))))))</f>
        <v/>
      </c>
    </row>
    <row r="90" ht="22" customHeight="1">
      <c r="A90" s="14" t="n"/>
      <c r="B90" s="14" t="n"/>
      <c r="C90" s="14" t="n"/>
      <c r="D90" s="14" t="n"/>
      <c r="E90" s="14" t="n"/>
      <c r="F90" s="31" t="n"/>
      <c r="G90" s="31" t="n"/>
      <c r="H90" s="31" t="n"/>
      <c r="I90" s="19">
        <f>IF(A90="","",IF(H90&lt;&gt;"","Returned",IF(F90="","Not Checked Out",IF(G90="","Open",IF(G90&lt;NOW(),"Overdue","Open")))))</f>
        <v/>
      </c>
      <c r="J90" s="14" t="n"/>
      <c r="K90" s="14" t="n"/>
      <c r="L90" s="19">
        <f>IF(A90="","",IF(OR(B90="",C90="",D90="",E90="",F90="",G90="",J90="",K90=""),"Complete required fields",IF(IFERROR(VLOOKUP(D90,'Access Register'!$A$4:$B$103,2,FALSE),"")="","Check access ID",IF(IFERROR(VLOOKUP(D90,'Access Register'!$A$4:$B$103,2,FALSE),"")&lt;&gt;C90,"Check client / access",IF(G90&lt;F90,"Check return date",IF(AND(H90&lt;&gt;"",H90&lt;F90),"Check returned time",IF(I90="Overdue","Return follow-up","OK")))))))</f>
        <v/>
      </c>
    </row>
    <row r="91" ht="22" customHeight="1">
      <c r="A91" s="14" t="n"/>
      <c r="B91" s="14" t="n"/>
      <c r="C91" s="14" t="n"/>
      <c r="D91" s="14" t="n"/>
      <c r="E91" s="14" t="n"/>
      <c r="F91" s="31" t="n"/>
      <c r="G91" s="31" t="n"/>
      <c r="H91" s="31" t="n"/>
      <c r="I91" s="22">
        <f>IF(A91="","",IF(H91&lt;&gt;"","Returned",IF(F91="","Not Checked Out",IF(G91="","Open",IF(G91&lt;NOW(),"Overdue","Open")))))</f>
        <v/>
      </c>
      <c r="J91" s="14" t="n"/>
      <c r="K91" s="14" t="n"/>
      <c r="L91" s="22">
        <f>IF(A91="","",IF(OR(B91="",C91="",D91="",E91="",F91="",G91="",J91="",K91=""),"Complete required fields",IF(IFERROR(VLOOKUP(D91,'Access Register'!$A$4:$B$103,2,FALSE),"")="","Check access ID",IF(IFERROR(VLOOKUP(D91,'Access Register'!$A$4:$B$103,2,FALSE),"")&lt;&gt;C91,"Check client / access",IF(G91&lt;F91,"Check return date",IF(AND(H91&lt;&gt;"",H91&lt;F91),"Check returned time",IF(I91="Overdue","Return follow-up","OK")))))))</f>
        <v/>
      </c>
    </row>
    <row r="92" ht="22" customHeight="1">
      <c r="A92" s="14" t="n"/>
      <c r="B92" s="14" t="n"/>
      <c r="C92" s="14" t="n"/>
      <c r="D92" s="14" t="n"/>
      <c r="E92" s="14" t="n"/>
      <c r="F92" s="31" t="n"/>
      <c r="G92" s="31" t="n"/>
      <c r="H92" s="31" t="n"/>
      <c r="I92" s="19">
        <f>IF(A92="","",IF(H92&lt;&gt;"","Returned",IF(F92="","Not Checked Out",IF(G92="","Open",IF(G92&lt;NOW(),"Overdue","Open")))))</f>
        <v/>
      </c>
      <c r="J92" s="14" t="n"/>
      <c r="K92" s="14" t="n"/>
      <c r="L92" s="19">
        <f>IF(A92="","",IF(OR(B92="",C92="",D92="",E92="",F92="",G92="",J92="",K92=""),"Complete required fields",IF(IFERROR(VLOOKUP(D92,'Access Register'!$A$4:$B$103,2,FALSE),"")="","Check access ID",IF(IFERROR(VLOOKUP(D92,'Access Register'!$A$4:$B$103,2,FALSE),"")&lt;&gt;C92,"Check client / access",IF(G92&lt;F92,"Check return date",IF(AND(H92&lt;&gt;"",H92&lt;F92),"Check returned time",IF(I92="Overdue","Return follow-up","OK")))))))</f>
        <v/>
      </c>
    </row>
    <row r="93" ht="22" customHeight="1">
      <c r="A93" s="14" t="n"/>
      <c r="B93" s="14" t="n"/>
      <c r="C93" s="14" t="n"/>
      <c r="D93" s="14" t="n"/>
      <c r="E93" s="14" t="n"/>
      <c r="F93" s="31" t="n"/>
      <c r="G93" s="31" t="n"/>
      <c r="H93" s="31" t="n"/>
      <c r="I93" s="22">
        <f>IF(A93="","",IF(H93&lt;&gt;"","Returned",IF(F93="","Not Checked Out",IF(G93="","Open",IF(G93&lt;NOW(),"Overdue","Open")))))</f>
        <v/>
      </c>
      <c r="J93" s="14" t="n"/>
      <c r="K93" s="14" t="n"/>
      <c r="L93" s="22">
        <f>IF(A93="","",IF(OR(B93="",C93="",D93="",E93="",F93="",G93="",J93="",K93=""),"Complete required fields",IF(IFERROR(VLOOKUP(D93,'Access Register'!$A$4:$B$103,2,FALSE),"")="","Check access ID",IF(IFERROR(VLOOKUP(D93,'Access Register'!$A$4:$B$103,2,FALSE),"")&lt;&gt;C93,"Check client / access",IF(G93&lt;F93,"Check return date",IF(AND(H93&lt;&gt;"",H93&lt;F93),"Check returned time",IF(I93="Overdue","Return follow-up","OK")))))))</f>
        <v/>
      </c>
    </row>
    <row r="94" ht="22" customHeight="1">
      <c r="A94" s="14" t="n"/>
      <c r="B94" s="14" t="n"/>
      <c r="C94" s="14" t="n"/>
      <c r="D94" s="14" t="n"/>
      <c r="E94" s="14" t="n"/>
      <c r="F94" s="31" t="n"/>
      <c r="G94" s="31" t="n"/>
      <c r="H94" s="31" t="n"/>
      <c r="I94" s="19">
        <f>IF(A94="","",IF(H94&lt;&gt;"","Returned",IF(F94="","Not Checked Out",IF(G94="","Open",IF(G94&lt;NOW(),"Overdue","Open")))))</f>
        <v/>
      </c>
      <c r="J94" s="14" t="n"/>
      <c r="K94" s="14" t="n"/>
      <c r="L94" s="19">
        <f>IF(A94="","",IF(OR(B94="",C94="",D94="",E94="",F94="",G94="",J94="",K94=""),"Complete required fields",IF(IFERROR(VLOOKUP(D94,'Access Register'!$A$4:$B$103,2,FALSE),"")="","Check access ID",IF(IFERROR(VLOOKUP(D94,'Access Register'!$A$4:$B$103,2,FALSE),"")&lt;&gt;C94,"Check client / access",IF(G94&lt;F94,"Check return date",IF(AND(H94&lt;&gt;"",H94&lt;F94),"Check returned time",IF(I94="Overdue","Return follow-up","OK")))))))</f>
        <v/>
      </c>
    </row>
    <row r="95" ht="22" customHeight="1">
      <c r="A95" s="14" t="n"/>
      <c r="B95" s="14" t="n"/>
      <c r="C95" s="14" t="n"/>
      <c r="D95" s="14" t="n"/>
      <c r="E95" s="14" t="n"/>
      <c r="F95" s="31" t="n"/>
      <c r="G95" s="31" t="n"/>
      <c r="H95" s="31" t="n"/>
      <c r="I95" s="22">
        <f>IF(A95="","",IF(H95&lt;&gt;"","Returned",IF(F95="","Not Checked Out",IF(G95="","Open",IF(G95&lt;NOW(),"Overdue","Open")))))</f>
        <v/>
      </c>
      <c r="J95" s="14" t="n"/>
      <c r="K95" s="14" t="n"/>
      <c r="L95" s="22">
        <f>IF(A95="","",IF(OR(B95="",C95="",D95="",E95="",F95="",G95="",J95="",K95=""),"Complete required fields",IF(IFERROR(VLOOKUP(D95,'Access Register'!$A$4:$B$103,2,FALSE),"")="","Check access ID",IF(IFERROR(VLOOKUP(D95,'Access Register'!$A$4:$B$103,2,FALSE),"")&lt;&gt;C95,"Check client / access",IF(G95&lt;F95,"Check return date",IF(AND(H95&lt;&gt;"",H95&lt;F95),"Check returned time",IF(I95="Overdue","Return follow-up","OK")))))))</f>
        <v/>
      </c>
    </row>
    <row r="96" ht="22" customHeight="1">
      <c r="A96" s="14" t="n"/>
      <c r="B96" s="14" t="n"/>
      <c r="C96" s="14" t="n"/>
      <c r="D96" s="14" t="n"/>
      <c r="E96" s="14" t="n"/>
      <c r="F96" s="31" t="n"/>
      <c r="G96" s="31" t="n"/>
      <c r="H96" s="31" t="n"/>
      <c r="I96" s="19">
        <f>IF(A96="","",IF(H96&lt;&gt;"","Returned",IF(F96="","Not Checked Out",IF(G96="","Open",IF(G96&lt;NOW(),"Overdue","Open")))))</f>
        <v/>
      </c>
      <c r="J96" s="14" t="n"/>
      <c r="K96" s="14" t="n"/>
      <c r="L96" s="19">
        <f>IF(A96="","",IF(OR(B96="",C96="",D96="",E96="",F96="",G96="",J96="",K96=""),"Complete required fields",IF(IFERROR(VLOOKUP(D96,'Access Register'!$A$4:$B$103,2,FALSE),"")="","Check access ID",IF(IFERROR(VLOOKUP(D96,'Access Register'!$A$4:$B$103,2,FALSE),"")&lt;&gt;C96,"Check client / access",IF(G96&lt;F96,"Check return date",IF(AND(H96&lt;&gt;"",H96&lt;F96),"Check returned time",IF(I96="Overdue","Return follow-up","OK")))))))</f>
        <v/>
      </c>
    </row>
    <row r="97" ht="22" customHeight="1">
      <c r="A97" s="14" t="n"/>
      <c r="B97" s="14" t="n"/>
      <c r="C97" s="14" t="n"/>
      <c r="D97" s="14" t="n"/>
      <c r="E97" s="14" t="n"/>
      <c r="F97" s="31" t="n"/>
      <c r="G97" s="31" t="n"/>
      <c r="H97" s="31" t="n"/>
      <c r="I97" s="22">
        <f>IF(A97="","",IF(H97&lt;&gt;"","Returned",IF(F97="","Not Checked Out",IF(G97="","Open",IF(G97&lt;NOW(),"Overdue","Open")))))</f>
        <v/>
      </c>
      <c r="J97" s="14" t="n"/>
      <c r="K97" s="14" t="n"/>
      <c r="L97" s="22">
        <f>IF(A97="","",IF(OR(B97="",C97="",D97="",E97="",F97="",G97="",J97="",K97=""),"Complete required fields",IF(IFERROR(VLOOKUP(D97,'Access Register'!$A$4:$B$103,2,FALSE),"")="","Check access ID",IF(IFERROR(VLOOKUP(D97,'Access Register'!$A$4:$B$103,2,FALSE),"")&lt;&gt;C97,"Check client / access",IF(G97&lt;F97,"Check return date",IF(AND(H97&lt;&gt;"",H97&lt;F97),"Check returned time",IF(I97="Overdue","Return follow-up","OK")))))))</f>
        <v/>
      </c>
    </row>
    <row r="98" ht="22" customHeight="1">
      <c r="A98" s="14" t="n"/>
      <c r="B98" s="14" t="n"/>
      <c r="C98" s="14" t="n"/>
      <c r="D98" s="14" t="n"/>
      <c r="E98" s="14" t="n"/>
      <c r="F98" s="31" t="n"/>
      <c r="G98" s="31" t="n"/>
      <c r="H98" s="31" t="n"/>
      <c r="I98" s="19">
        <f>IF(A98="","",IF(H98&lt;&gt;"","Returned",IF(F98="","Not Checked Out",IF(G98="","Open",IF(G98&lt;NOW(),"Overdue","Open")))))</f>
        <v/>
      </c>
      <c r="J98" s="14" t="n"/>
      <c r="K98" s="14" t="n"/>
      <c r="L98" s="19">
        <f>IF(A98="","",IF(OR(B98="",C98="",D98="",E98="",F98="",G98="",J98="",K98=""),"Complete required fields",IF(IFERROR(VLOOKUP(D98,'Access Register'!$A$4:$B$103,2,FALSE),"")="","Check access ID",IF(IFERROR(VLOOKUP(D98,'Access Register'!$A$4:$B$103,2,FALSE),"")&lt;&gt;C98,"Check client / access",IF(G98&lt;F98,"Check return date",IF(AND(H98&lt;&gt;"",H98&lt;F98),"Check returned time",IF(I98="Overdue","Return follow-up","OK")))))))</f>
        <v/>
      </c>
    </row>
    <row r="99" ht="22" customHeight="1">
      <c r="A99" s="14" t="n"/>
      <c r="B99" s="14" t="n"/>
      <c r="C99" s="14" t="n"/>
      <c r="D99" s="14" t="n"/>
      <c r="E99" s="14" t="n"/>
      <c r="F99" s="31" t="n"/>
      <c r="G99" s="31" t="n"/>
      <c r="H99" s="31" t="n"/>
      <c r="I99" s="22">
        <f>IF(A99="","",IF(H99&lt;&gt;"","Returned",IF(F99="","Not Checked Out",IF(G99="","Open",IF(G99&lt;NOW(),"Overdue","Open")))))</f>
        <v/>
      </c>
      <c r="J99" s="14" t="n"/>
      <c r="K99" s="14" t="n"/>
      <c r="L99" s="22">
        <f>IF(A99="","",IF(OR(B99="",C99="",D99="",E99="",F99="",G99="",J99="",K99=""),"Complete required fields",IF(IFERROR(VLOOKUP(D99,'Access Register'!$A$4:$B$103,2,FALSE),"")="","Check access ID",IF(IFERROR(VLOOKUP(D99,'Access Register'!$A$4:$B$103,2,FALSE),"")&lt;&gt;C99,"Check client / access",IF(G99&lt;F99,"Check return date",IF(AND(H99&lt;&gt;"",H99&lt;F99),"Check returned time",IF(I99="Overdue","Return follow-up","OK")))))))</f>
        <v/>
      </c>
    </row>
    <row r="100" ht="22" customHeight="1">
      <c r="A100" s="14" t="n"/>
      <c r="B100" s="14" t="n"/>
      <c r="C100" s="14" t="n"/>
      <c r="D100" s="14" t="n"/>
      <c r="E100" s="14" t="n"/>
      <c r="F100" s="31" t="n"/>
      <c r="G100" s="31" t="n"/>
      <c r="H100" s="31" t="n"/>
      <c r="I100" s="19">
        <f>IF(A100="","",IF(H100&lt;&gt;"","Returned",IF(F100="","Not Checked Out",IF(G100="","Open",IF(G100&lt;NOW(),"Overdue","Open")))))</f>
        <v/>
      </c>
      <c r="J100" s="14" t="n"/>
      <c r="K100" s="14" t="n"/>
      <c r="L100" s="19">
        <f>IF(A100="","",IF(OR(B100="",C100="",D100="",E100="",F100="",G100="",J100="",K100=""),"Complete required fields",IF(IFERROR(VLOOKUP(D100,'Access Register'!$A$4:$B$103,2,FALSE),"")="","Check access ID",IF(IFERROR(VLOOKUP(D100,'Access Register'!$A$4:$B$103,2,FALSE),"")&lt;&gt;C100,"Check client / access",IF(G100&lt;F100,"Check return date",IF(AND(H100&lt;&gt;"",H100&lt;F100),"Check returned time",IF(I100="Overdue","Return follow-up","OK")))))))</f>
        <v/>
      </c>
    </row>
    <row r="101" ht="22" customHeight="1">
      <c r="A101" s="14" t="n"/>
      <c r="B101" s="14" t="n"/>
      <c r="C101" s="14" t="n"/>
      <c r="D101" s="14" t="n"/>
      <c r="E101" s="14" t="n"/>
      <c r="F101" s="31" t="n"/>
      <c r="G101" s="31" t="n"/>
      <c r="H101" s="31" t="n"/>
      <c r="I101" s="22">
        <f>IF(A101="","",IF(H101&lt;&gt;"","Returned",IF(F101="","Not Checked Out",IF(G101="","Open",IF(G101&lt;NOW(),"Overdue","Open")))))</f>
        <v/>
      </c>
      <c r="J101" s="14" t="n"/>
      <c r="K101" s="14" t="n"/>
      <c r="L101" s="22">
        <f>IF(A101="","",IF(OR(B101="",C101="",D101="",E101="",F101="",G101="",J101="",K101=""),"Complete required fields",IF(IFERROR(VLOOKUP(D101,'Access Register'!$A$4:$B$103,2,FALSE),"")="","Check access ID",IF(IFERROR(VLOOKUP(D101,'Access Register'!$A$4:$B$103,2,FALSE),"")&lt;&gt;C101,"Check client / access",IF(G101&lt;F101,"Check return date",IF(AND(H101&lt;&gt;"",H101&lt;F101),"Check returned time",IF(I101="Overdue","Return follow-up","OK")))))))</f>
        <v/>
      </c>
    </row>
    <row r="102" ht="22" customHeight="1">
      <c r="A102" s="14" t="n"/>
      <c r="B102" s="14" t="n"/>
      <c r="C102" s="14" t="n"/>
      <c r="D102" s="14" t="n"/>
      <c r="E102" s="14" t="n"/>
      <c r="F102" s="31" t="n"/>
      <c r="G102" s="31" t="n"/>
      <c r="H102" s="31" t="n"/>
      <c r="I102" s="19">
        <f>IF(A102="","",IF(H102&lt;&gt;"","Returned",IF(F102="","Not Checked Out",IF(G102="","Open",IF(G102&lt;NOW(),"Overdue","Open")))))</f>
        <v/>
      </c>
      <c r="J102" s="14" t="n"/>
      <c r="K102" s="14" t="n"/>
      <c r="L102" s="19">
        <f>IF(A102="","",IF(OR(B102="",C102="",D102="",E102="",F102="",G102="",J102="",K102=""),"Complete required fields",IF(IFERROR(VLOOKUP(D102,'Access Register'!$A$4:$B$103,2,FALSE),"")="","Check access ID",IF(IFERROR(VLOOKUP(D102,'Access Register'!$A$4:$B$103,2,FALSE),"")&lt;&gt;C102,"Check client / access",IF(G102&lt;F102,"Check return date",IF(AND(H102&lt;&gt;"",H102&lt;F102),"Check returned time",IF(I102="Overdue","Return follow-up","OK")))))))</f>
        <v/>
      </c>
    </row>
    <row r="103" ht="22" customHeight="1">
      <c r="A103" s="14" t="n"/>
      <c r="B103" s="14" t="n"/>
      <c r="C103" s="14" t="n"/>
      <c r="D103" s="14" t="n"/>
      <c r="E103" s="14" t="n"/>
      <c r="F103" s="31" t="n"/>
      <c r="G103" s="31" t="n"/>
      <c r="H103" s="31" t="n"/>
      <c r="I103" s="22">
        <f>IF(A103="","",IF(H103&lt;&gt;"","Returned",IF(F103="","Not Checked Out",IF(G103="","Open",IF(G103&lt;NOW(),"Overdue","Open")))))</f>
        <v/>
      </c>
      <c r="J103" s="14" t="n"/>
      <c r="K103" s="14" t="n"/>
      <c r="L103" s="22">
        <f>IF(A103="","",IF(OR(B103="",C103="",D103="",E103="",F103="",G103="",J103="",K103=""),"Complete required fields",IF(IFERROR(VLOOKUP(D103,'Access Register'!$A$4:$B$103,2,FALSE),"")="","Check access ID",IF(IFERROR(VLOOKUP(D103,'Access Register'!$A$4:$B$103,2,FALSE),"")&lt;&gt;C103,"Check client / access",IF(G103&lt;F103,"Check return date",IF(AND(H103&lt;&gt;"",H103&lt;F103),"Check returned time",IF(I103="Overdue","Return follow-up","OK")))))))</f>
        <v/>
      </c>
    </row>
  </sheetData>
  <autoFilter ref="A3:L103"/>
  <mergeCells count="1">
    <mergeCell ref="A1:L1"/>
  </mergeCells>
  <conditionalFormatting sqref="I4:I103">
    <cfRule type="expression" priority="1" dxfId="0">
      <formula>$I4="Overdue"</formula>
    </cfRule>
    <cfRule type="expression" priority="2" dxfId="1">
      <formula>$I4="Returned"</formula>
    </cfRule>
  </conditionalFormatting>
  <conditionalFormatting sqref="L4:L103">
    <cfRule type="expression" priority="3" dxfId="1">
      <formula>$L4="OK"</formula>
    </cfRule>
    <cfRule type="expression" priority="4" dxfId="0">
      <formula>AND($L4&lt;&gt;"",$L4&lt;&gt;"OK")</formula>
    </cfRule>
  </conditionalFormatting>
  <dataValidations count="6">
    <dataValidation sqref="A4:A103" showDropDown="0" showInputMessage="1" showErrorMessage="1" allowBlank="0" errorTitle="Check custody ID" error="Use a unique Custody ID or leave the cell blank." promptTitle="Check custody ID" prompt="Enter a unique handoff or custody record ID." type="custom">
      <formula1>=OR(A4="",COUNTIF($A$4:$A$103,A4)=1)</formula1>
    </dataValidation>
    <dataValidation sqref="E4:E103" showDropDown="0" showInputMessage="1" showErrorMessage="1" allowBlank="0" errorTitle="Choose holder" error="Select a value from the editable fictional worker list." promptTitle="Choose holder" prompt="Choose the current holder for this record." type="list">
      <formula1>INDIRECT("Assumptions!$G$4:$G$7")</formula1>
    </dataValidation>
    <dataValidation sqref="F4:F103" showDropDown="0" showInputMessage="1" showErrorMessage="1" allowBlank="0" errorTitle="Check date and time" error="Enter a checked-out date and time within the editable allowed date range." promptTitle="Check date and time" prompt="Enter the beginning of this custody period." type="custom">
      <formula1>=OR(F4="",AND(F4&gt;=INDIRECT("Assumptions!$B$7"),F4&lt;INDIRECT("Assumptions!$B$8")+1))</formula1>
    </dataValidation>
    <dataValidation sqref="G4:G103" showDropDown="0" showInputMessage="1" showErrorMessage="1" allowBlank="0" errorTitle="Check expected return" error="Expected return must be within the allowed range and not earlier than checked out." promptTitle="Check expected return" prompt="Enter the expected return date and time." type="custom">
      <formula1>=OR(G4="",AND(G4&gt;=INDIRECT("Assumptions!$B$7"),G4&lt;INDIRECT("Assumptions!$B$8")+1,OR(F4="",G4&gt;=F4)))</formula1>
    </dataValidation>
    <dataValidation sqref="H4:H103" showDropDown="0" showInputMessage="1" showErrorMessage="1" allowBlank="0" errorTitle="Check returned time" error="Returned must be within the allowed range and not earlier than checked out." promptTitle="Check returned time" prompt="Leave blank until the key has been returned." type="custom">
      <formula1>=OR(H4="",AND(H4&gt;=INDIRECT("Assumptions!$B$7"),H4&lt;INDIRECT("Assumptions!$B$8")+1,OR(F4="",H4&gt;=F4)))</formula1>
    </dataValidation>
    <dataValidation sqref="J4:J103" showDropDown="0" showInputMessage="1" showErrorMessage="1" allowBlank="0" errorTitle="Choose condition" error="Select a value from the editable condition list." promptTitle="Choose condition" prompt="Record an administrative tag condition only." type="list">
      <formula1>INDIRECT("Assumptions!$F$4:$F$7")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F7F3E8"/>
    <outlinePr summaryBelow="1" summaryRight="1"/>
    <pageSetUpPr/>
  </sheetPr>
  <dimension ref="A1:G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0" customWidth="1" min="3" max="3"/>
    <col width="18" customWidth="1" min="4" max="4"/>
    <col width="27" customWidth="1" min="5" max="5"/>
    <col width="22" customWidth="1" min="6" max="6"/>
    <col width="28" customWidth="1" min="7" max="7"/>
  </cols>
  <sheetData>
    <row r="1" ht="28" customHeight="1">
      <c r="A1" s="1" t="inlineStr">
        <is>
          <t>Pet Home Access Instruction Register | Assumptions</t>
        </is>
      </c>
      <c r="B1" s="29" t="n"/>
      <c r="C1" s="29" t="n"/>
      <c r="D1" s="29" t="n"/>
      <c r="E1" s="29" t="n"/>
      <c r="F1" s="29" t="n"/>
      <c r="G1" s="30" t="n"/>
    </row>
    <row r="2" ht="24" customHeight="1">
      <c r="A2" s="2" t="inlineStr">
        <is>
          <t>Field guide</t>
        </is>
      </c>
      <c r="B2" s="3" t="inlineStr">
        <is>
          <t>Yellow cells are editable. All sample names and organizations are fictional; keep secret access details outside this workbook.</t>
        </is>
      </c>
    </row>
    <row r="3" ht="32" customHeight="1">
      <c r="A3" s="4" t="inlineStr">
        <is>
          <t>Setting</t>
        </is>
      </c>
      <c r="B3" s="4" t="inlineStr">
        <is>
          <t>Editable Value</t>
        </is>
      </c>
      <c r="C3" s="4" t="inlineStr">
        <is>
          <t>Purpose</t>
        </is>
      </c>
      <c r="D3" s="4" t="inlineStr">
        <is>
          <t>Access Status</t>
        </is>
      </c>
      <c r="E3" s="4" t="inlineStr">
        <is>
          <t>Access Method</t>
        </is>
      </c>
      <c r="F3" s="4" t="inlineStr">
        <is>
          <t>Custody Condition</t>
        </is>
      </c>
      <c r="G3" s="4" t="inlineStr">
        <is>
          <t>Worker (Fictional Samples)</t>
        </is>
      </c>
    </row>
    <row r="4" ht="32" customHeight="1">
      <c r="A4" s="24" t="inlineStr">
        <is>
          <t>Review interval (days)</t>
        </is>
      </c>
      <c r="B4" s="25" t="n">
        <v>90</v>
      </c>
      <c r="C4" s="24" t="inlineStr">
        <is>
          <t>Adds days to Last Reviewed to calculate Review Due.</t>
        </is>
      </c>
      <c r="D4" s="26" t="inlineStr">
        <is>
          <t>Active</t>
        </is>
      </c>
      <c r="E4" s="26" t="inlineStr">
        <is>
          <t>Client Present</t>
        </is>
      </c>
      <c r="F4" s="26" t="inlineStr">
        <is>
          <t>Good</t>
        </is>
      </c>
      <c r="G4" s="26" t="inlineStr">
        <is>
          <t>Casey Sample</t>
        </is>
      </c>
    </row>
    <row r="5" ht="32" customHeight="1">
      <c r="A5" s="27" t="inlineStr">
        <is>
          <t>Expiration warning horizon (days)</t>
        </is>
      </c>
      <c r="B5" s="25" t="n">
        <v>14</v>
      </c>
      <c r="C5" s="27" t="inlineStr">
        <is>
          <t>Sets the Summary window for instructions expiring soon.</t>
        </is>
      </c>
      <c r="D5" s="26" t="inlineStr">
        <is>
          <t>Paused</t>
        </is>
      </c>
      <c r="E5" s="26" t="inlineStr">
        <is>
          <t>Business Key</t>
        </is>
      </c>
      <c r="F5" s="26" t="inlineStr">
        <is>
          <t>Worn</t>
        </is>
      </c>
      <c r="G5" s="26" t="inlineStr">
        <is>
          <t>Jordan Example</t>
        </is>
      </c>
    </row>
    <row r="6" ht="32" customHeight="1">
      <c r="A6" s="24" t="inlineStr">
        <is>
          <t>Maximum access window (hours)</t>
        </is>
      </c>
      <c r="B6" s="28" t="n">
        <v>12</v>
      </c>
      <c r="C6" s="24" t="inlineStr">
        <is>
          <t>Prompts a human check when the same-day window is longer.</t>
        </is>
      </c>
      <c r="D6" s="26" t="inlineStr">
        <is>
          <t>Archived</t>
        </is>
      </c>
      <c r="E6" s="26" t="inlineStr">
        <is>
          <t>Concierge / Front Desk</t>
        </is>
      </c>
      <c r="F6" s="26" t="inlineStr">
        <is>
          <t>Tag Needs Check</t>
        </is>
      </c>
      <c r="G6" s="26" t="inlineStr">
        <is>
          <t>Morgan Fiction</t>
        </is>
      </c>
    </row>
    <row r="7" ht="32" customHeight="1">
      <c r="A7" s="27" t="inlineStr">
        <is>
          <t>Earliest allowed record date</t>
        </is>
      </c>
      <c r="B7" s="15" t="n">
        <v>45544</v>
      </c>
      <c r="C7" s="27" t="inlineStr">
        <is>
          <t>Lower date limit for access and custody entries.</t>
        </is>
      </c>
      <c r="D7" s="26" t="n"/>
      <c r="E7" s="26" t="inlineStr">
        <is>
          <t>Lockbox Reference Only</t>
        </is>
      </c>
      <c r="F7" s="26" t="inlineStr">
        <is>
          <t>Not Assessed</t>
        </is>
      </c>
      <c r="G7" s="26" t="inlineStr">
        <is>
          <t>Riley Placeholder</t>
        </is>
      </c>
    </row>
    <row r="8" ht="32" customHeight="1">
      <c r="A8" s="24" t="inlineStr">
        <is>
          <t>Latest allowed record date</t>
        </is>
      </c>
      <c r="B8" s="15" t="n">
        <v>48099</v>
      </c>
      <c r="C8" s="24" t="inlineStr">
        <is>
          <t>Upper date limit for access and custody entries.</t>
        </is>
      </c>
      <c r="D8" s="26" t="n"/>
      <c r="E8" s="26" t="inlineStr">
        <is>
          <t>Other Non-Secret Method</t>
        </is>
      </c>
      <c r="F8" s="26" t="n"/>
      <c r="G8" s="26" t="n"/>
    </row>
  </sheetData>
  <mergeCells count="1">
    <mergeCell ref="A1:G1"/>
  </mergeCells>
  <dataValidations count="3">
    <dataValidation sqref="B4:B5" showDropDown="0" showInputMessage="1" showErrorMessage="1" allowBlank="0" errorTitle="Check day limit" error="Enter a whole number from 1 through 3,650." promptTitle="Check day limit" prompt="Edit the number of calendar days used by workbook formulas." type="whole" operator="between">
      <formula1>1</formula1>
      <formula2>3650</formula2>
    </dataValidation>
    <dataValidation sqref="B6" showDropDown="0" showInputMessage="1" showErrorMessage="1" allowBlank="0" errorTitle="Check hour limit" error="Enter a number from 0.25 through 24.00." promptTitle="Check hour limit" prompt="Edit the maximum same-day access window in hours." type="decimal" operator="between">
      <formula1>0.25</formula1>
      <formula2>24</formula2>
    </dataValidation>
    <dataValidation sqref="B7:B8" showDropDown="0" showInputMessage="1" showErrorMessage="1" allowBlank="0" errorTitle="Check date limit" error="Enter a valid date within ten years before or twenty years after the current year." promptTitle="Check date limit" prompt="Edit the allowed date range used by working-sheet validation." type="date" operator="between">
      <formula1>DATE(YEAR(TODAY())-10,1,1)</formula1>
      <formula2>DATE(YEAR(TODAY())+20,12,31)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Harbor Paws Example Co. (Fictional)</dc:creator>
  <dc:title xmlns:dc="http://purl.org/dc/elements/1.1/">Pet Home Access Instruction Register</dc:title>
  <dc:subject xmlns:dc="http://purl.org/dc/elements/1.1/">Operational access windows, instruction references, and separate key custody records</dc:subject>
  <dcterms:created xmlns:dcterms="http://purl.org/dc/terms/" xmlns:xsi="http://www.w3.org/2001/XMLSchema-instance" xsi:type="dcterms:W3CDTF">2026-09-09T09:15:09Z</dcterms:created>
  <dcterms:modified xmlns:dcterms="http://purl.org/dc/terms/" xmlns:xsi="http://www.w3.org/2001/XMLSchema-instance" xsi:type="dcterms:W3CDTF">2026-09-09T09:15:10+00:00Z</dcterms:modified>
</cp:coreProperties>
</file>