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aily View" sheetId="2" state="visible" r:id="rId2"/>
    <sheet xmlns:r="http://schemas.openxmlformats.org/officeDocument/2006/relationships" name="Demand Log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0" hidden="1">'Summary'!$A$12:$E$17</definedName>
    <definedName name="_xlnm._FilterDatabase" localSheetId="1" hidden="1">'Daily View'!$A$4:$K$35</definedName>
    <definedName name="_xlnm._FilterDatabase" localSheetId="2" hidden="1">'Demand Log'!$A$4:$M$124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142B2B"/>
      <sz val="9"/>
    </font>
    <font>
      <name val="Aptos"/>
      <b val="1"/>
      <color rgb="00FFFFFF"/>
      <sz val="10"/>
    </font>
    <font>
      <name val="Aptos"/>
      <b val="1"/>
      <color rgb="00142B2B"/>
      <sz val="10"/>
    </font>
    <font>
      <name val="Aptos"/>
      <color rgb="00142B2B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top" wrapText="1"/>
    </xf>
    <xf numFmtId="1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166" fontId="5" fillId="6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Bookings by Service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'Summary'!$A$13:$A$17</f>
            </numRef>
          </cat>
          <val>
            <numRef>
              <f>'Summary'!$B$13:$B$17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Bookings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67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Z17"/>
  <sheetViews>
    <sheetView showGridLines="0" zoomScale="9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26" customWidth="1" min="3" max="3"/>
    <col width="20" customWidth="1" min="4" max="4"/>
    <col width="14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hidden="1" width="13" customWidth="1" min="26" max="26"/>
  </cols>
  <sheetData>
    <row r="1" ht="28" customHeight="1">
      <c r="A1" s="1" t="inlineStr">
        <is>
          <t>Pet Service Demand Calendar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5" t="n"/>
    </row>
    <row r="2">
      <c r="A2" s="2" t="inlineStr">
        <is>
          <t>Calculated indicators use entered demand records. All sample records and crew labels are fictional.</t>
        </is>
      </c>
      <c r="Z2">
        <f>IF(Assumptions!$B$14="","",Assumptions!$B$14)</f>
        <v/>
      </c>
    </row>
    <row r="3"/>
    <row r="4">
      <c r="A4" s="3" t="inlineStr">
        <is>
          <t>Report Start</t>
        </is>
      </c>
      <c r="B4" s="4">
        <f>IF(Assumptions!$B$15="","",Assumptions!$B$15)</f>
        <v/>
      </c>
      <c r="C4" s="3" t="inlineStr">
        <is>
          <t>Report End</t>
        </is>
      </c>
      <c r="D4" s="4">
        <f>IF(Assumptions!$B$16="","",Assumptions!$B$16)</f>
        <v/>
      </c>
    </row>
    <row r="5"/>
    <row r="6">
      <c r="A6" s="3" t="inlineStr">
        <is>
          <t>Counted Bookings</t>
        </is>
      </c>
      <c r="B6" s="5">
        <f>IF(OR(NOT(ISNUMBER($B$4)),NOT(ISNUMBER($D$4))),"",IF(COUNTIFS('Demand Log'!$B$5:$B$124,"&gt;="&amp;$B$4,'Demand Log'!$B$5:$B$124,"&lt;="&amp;$D$4,'Demand Log'!$C$5:$C$124,"&lt;&gt;")=0,"",SUMIFS('Demand Log'!$H$5:$H$124,'Demand Log'!$B$5:$B$124,"&gt;="&amp;$B$4,'Demand Log'!$B$5:$B$124,"&lt;="&amp;$D$4)))</f>
        <v/>
      </c>
      <c r="C6" s="3" t="inlineStr">
        <is>
          <t>Entered Records</t>
        </is>
      </c>
      <c r="D6" s="5">
        <f>IF(OR(NOT(ISNUMBER($B$4)),NOT(ISNUMBER($D$4))),"",IF(COUNTIFS('Demand Log'!$B$5:$B$124,"&gt;="&amp;$B$4,'Demand Log'!$B$5:$B$124,"&lt;="&amp;$D$4,'Demand Log'!$C$5:$C$124,"&lt;&gt;")=0,"",COUNTIFS('Demand Log'!$B$5:$B$124,"&gt;="&amp;$B$4,'Demand Log'!$B$5:$B$124,"&lt;="&amp;$D$4,'Demand Log'!$C$5:$C$124,"&lt;&gt;")))</f>
        <v/>
      </c>
    </row>
    <row r="7">
      <c r="A7" s="3" t="inlineStr">
        <is>
          <t>Planned Capacity</t>
        </is>
      </c>
      <c r="B7" s="5">
        <f>IF($D$6="","",SUMIFS('Demand Log'!$G$5:$G$124,'Demand Log'!$B$5:$B$124,"&gt;="&amp;$B$4,'Demand Log'!$B$5:$B$124,"&lt;="&amp;$D$4))</f>
        <v/>
      </c>
      <c r="C7" s="3" t="inlineStr">
        <is>
          <t>Capacity Review Rows</t>
        </is>
      </c>
      <c r="D7" s="5">
        <f>IF($D$6="","",COUNTIFS('Demand Log'!$B$5:$B$124,"&gt;="&amp;$B$4,'Demand Log'!$B$5:$B$124,"&lt;="&amp;$D$4,'Demand Log'!$J$5:$J$124,"Review*"))</f>
        <v/>
      </c>
    </row>
    <row r="8">
      <c r="A8" s="3" t="inlineStr">
        <is>
          <t>Overall Utilization</t>
        </is>
      </c>
      <c r="B8" s="6">
        <f>IF(OR(NOT(ISNUMBER($B$6)),NOT(ISNUMBER($B$7)),$B$7=0),"",IFERROR($B$6/$B$7,""))</f>
        <v/>
      </c>
      <c r="C8" s="3" t="inlineStr">
        <is>
          <t>Average Bookings per Record</t>
        </is>
      </c>
      <c r="D8" s="7">
        <f>IF(OR(NOT(ISNUMBER($B$6)),NOT(ISNUMBER($D$6)),$D$6=0),"",IFERROR($B$6/$D$6,""))</f>
        <v/>
      </c>
    </row>
    <row r="9">
      <c r="A9" s="3" t="inlineStr">
        <is>
          <t>Busiest Service</t>
        </is>
      </c>
      <c r="B9" s="8">
        <f>IF(COUNT($B$13:$B$17)=0,"",IFERROR(INDEX($A$13:$A$17,MATCH(MAX($B$13:$B$17),$B$13:$B$17,0)),""))</f>
        <v/>
      </c>
      <c r="C9" s="3" t="inlineStr">
        <is>
          <t>Highest Utilization Service</t>
        </is>
      </c>
      <c r="D9" s="8">
        <f>IF(COUNT($D$13:$D$17)=0,"",IFERROR(INDEX($A$13:$A$17,MATCH(MAX($D$13:$D$17),$D$13:$D$17,0)),""))</f>
        <v/>
      </c>
    </row>
    <row r="10"/>
    <row r="11"/>
    <row r="12" ht="30" customHeight="1">
      <c r="A12" s="9" t="inlineStr">
        <is>
          <t>Service</t>
        </is>
      </c>
      <c r="B12" s="9" t="inlineStr">
        <is>
          <t>Counted Bookings</t>
        </is>
      </c>
      <c r="C12" s="9" t="inlineStr">
        <is>
          <t>Planned Capacity</t>
        </is>
      </c>
      <c r="D12" s="9" t="inlineStr">
        <is>
          <t>Utilization</t>
        </is>
      </c>
      <c r="E12" s="9" t="inlineStr">
        <is>
          <t>Review Rows</t>
        </is>
      </c>
    </row>
    <row r="13">
      <c r="A13" s="10">
        <f>IF(Assumptions!$A$5="","",Assumptions!$A$5)</f>
        <v/>
      </c>
      <c r="B13" s="11">
        <f>IF(OR($A13="",NOT(ISNUMBER($B$4)),NOT(ISNUMBER($D$4))),"",IF(COUNTIFS('Demand Log'!$B$5:$B$124,"&gt;="&amp;$B$4,'Demand Log'!$B$5:$B$124,"&lt;="&amp;$D$4,'Demand Log'!$C$5:$C$124,$A13)=0,"",SUMIFS('Demand Log'!$H$5:$H$124,'Demand Log'!$B$5:$B$124,"&gt;="&amp;$B$4,'Demand Log'!$B$5:$B$124,"&lt;="&amp;$D$4,'Demand Log'!$C$5:$C$124,$A13)))</f>
        <v/>
      </c>
      <c r="C13" s="11">
        <f>IF($B13="","",SUMIFS('Demand Log'!$G$5:$G$124,'Demand Log'!$B$5:$B$124,"&gt;="&amp;$B$4,'Demand Log'!$B$5:$B$124,"&lt;="&amp;$D$4,'Demand Log'!$C$5:$C$124,$A13))</f>
        <v/>
      </c>
      <c r="D13" s="12">
        <f>IF(OR(NOT(ISNUMBER($B13)),NOT(ISNUMBER($C13)),$C13=0),"",IFERROR($B13/$C13,""))</f>
        <v/>
      </c>
      <c r="E13" s="11">
        <f>IF($B13="","",COUNTIFS('Demand Log'!$B$5:$B$124,"&gt;="&amp;$B$4,'Demand Log'!$B$5:$B$124,"&lt;="&amp;$D$4,'Demand Log'!$C$5:$C$124,$A13,'Demand Log'!$J$5:$J$124,"Review*"))</f>
        <v/>
      </c>
    </row>
    <row r="14">
      <c r="A14" s="13">
        <f>IF(Assumptions!$A$6="","",Assumptions!$A$6)</f>
        <v/>
      </c>
      <c r="B14" s="14">
        <f>IF(OR($A14="",NOT(ISNUMBER($B$4)),NOT(ISNUMBER($D$4))),"",IF(COUNTIFS('Demand Log'!$B$5:$B$124,"&gt;="&amp;$B$4,'Demand Log'!$B$5:$B$124,"&lt;="&amp;$D$4,'Demand Log'!$C$5:$C$124,$A14)=0,"",SUMIFS('Demand Log'!$H$5:$H$124,'Demand Log'!$B$5:$B$124,"&gt;="&amp;$B$4,'Demand Log'!$B$5:$B$124,"&lt;="&amp;$D$4,'Demand Log'!$C$5:$C$124,$A14)))</f>
        <v/>
      </c>
      <c r="C14" s="14">
        <f>IF($B14="","",SUMIFS('Demand Log'!$G$5:$G$124,'Demand Log'!$B$5:$B$124,"&gt;="&amp;$B$4,'Demand Log'!$B$5:$B$124,"&lt;="&amp;$D$4,'Demand Log'!$C$5:$C$124,$A14))</f>
        <v/>
      </c>
      <c r="D14" s="15">
        <f>IF(OR(NOT(ISNUMBER($B14)),NOT(ISNUMBER($C14)),$C14=0),"",IFERROR($B14/$C14,""))</f>
        <v/>
      </c>
      <c r="E14" s="14">
        <f>IF($B14="","",COUNTIFS('Demand Log'!$B$5:$B$124,"&gt;="&amp;$B$4,'Demand Log'!$B$5:$B$124,"&lt;="&amp;$D$4,'Demand Log'!$C$5:$C$124,$A14,'Demand Log'!$J$5:$J$124,"Review*"))</f>
        <v/>
      </c>
    </row>
    <row r="15">
      <c r="A15" s="10">
        <f>IF(Assumptions!$A$7="","",Assumptions!$A$7)</f>
        <v/>
      </c>
      <c r="B15" s="11">
        <f>IF(OR($A15="",NOT(ISNUMBER($B$4)),NOT(ISNUMBER($D$4))),"",IF(COUNTIFS('Demand Log'!$B$5:$B$124,"&gt;="&amp;$B$4,'Demand Log'!$B$5:$B$124,"&lt;="&amp;$D$4,'Demand Log'!$C$5:$C$124,$A15)=0,"",SUMIFS('Demand Log'!$H$5:$H$124,'Demand Log'!$B$5:$B$124,"&gt;="&amp;$B$4,'Demand Log'!$B$5:$B$124,"&lt;="&amp;$D$4,'Demand Log'!$C$5:$C$124,$A15)))</f>
        <v/>
      </c>
      <c r="C15" s="11">
        <f>IF($B15="","",SUMIFS('Demand Log'!$G$5:$G$124,'Demand Log'!$B$5:$B$124,"&gt;="&amp;$B$4,'Demand Log'!$B$5:$B$124,"&lt;="&amp;$D$4,'Demand Log'!$C$5:$C$124,$A15))</f>
        <v/>
      </c>
      <c r="D15" s="12">
        <f>IF(OR(NOT(ISNUMBER($B15)),NOT(ISNUMBER($C15)),$C15=0),"",IFERROR($B15/$C15,""))</f>
        <v/>
      </c>
      <c r="E15" s="11">
        <f>IF($B15="","",COUNTIFS('Demand Log'!$B$5:$B$124,"&gt;="&amp;$B$4,'Demand Log'!$B$5:$B$124,"&lt;="&amp;$D$4,'Demand Log'!$C$5:$C$124,$A15,'Demand Log'!$J$5:$J$124,"Review*"))</f>
        <v/>
      </c>
    </row>
    <row r="16">
      <c r="A16" s="13">
        <f>IF(Assumptions!$A$8="","",Assumptions!$A$8)</f>
        <v/>
      </c>
      <c r="B16" s="14">
        <f>IF(OR($A16="",NOT(ISNUMBER($B$4)),NOT(ISNUMBER($D$4))),"",IF(COUNTIFS('Demand Log'!$B$5:$B$124,"&gt;="&amp;$B$4,'Demand Log'!$B$5:$B$124,"&lt;="&amp;$D$4,'Demand Log'!$C$5:$C$124,$A16)=0,"",SUMIFS('Demand Log'!$H$5:$H$124,'Demand Log'!$B$5:$B$124,"&gt;="&amp;$B$4,'Demand Log'!$B$5:$B$124,"&lt;="&amp;$D$4,'Demand Log'!$C$5:$C$124,$A16)))</f>
        <v/>
      </c>
      <c r="C16" s="14">
        <f>IF($B16="","",SUMIFS('Demand Log'!$G$5:$G$124,'Demand Log'!$B$5:$B$124,"&gt;="&amp;$B$4,'Demand Log'!$B$5:$B$124,"&lt;="&amp;$D$4,'Demand Log'!$C$5:$C$124,$A16))</f>
        <v/>
      </c>
      <c r="D16" s="15">
        <f>IF(OR(NOT(ISNUMBER($B16)),NOT(ISNUMBER($C16)),$C16=0),"",IFERROR($B16/$C16,""))</f>
        <v/>
      </c>
      <c r="E16" s="14">
        <f>IF($B16="","",COUNTIFS('Demand Log'!$B$5:$B$124,"&gt;="&amp;$B$4,'Demand Log'!$B$5:$B$124,"&lt;="&amp;$D$4,'Demand Log'!$C$5:$C$124,$A16,'Demand Log'!$J$5:$J$124,"Review*"))</f>
        <v/>
      </c>
    </row>
    <row r="17">
      <c r="A17" s="10">
        <f>IF(Assumptions!$A$9="","",Assumptions!$A$9)</f>
        <v/>
      </c>
      <c r="B17" s="11">
        <f>IF(OR($A17="",NOT(ISNUMBER($B$4)),NOT(ISNUMBER($D$4))),"",IF(COUNTIFS('Demand Log'!$B$5:$B$124,"&gt;="&amp;$B$4,'Demand Log'!$B$5:$B$124,"&lt;="&amp;$D$4,'Demand Log'!$C$5:$C$124,$A17)=0,"",SUMIFS('Demand Log'!$H$5:$H$124,'Demand Log'!$B$5:$B$124,"&gt;="&amp;$B$4,'Demand Log'!$B$5:$B$124,"&lt;="&amp;$D$4,'Demand Log'!$C$5:$C$124,$A17)))</f>
        <v/>
      </c>
      <c r="C17" s="11">
        <f>IF($B17="","",SUMIFS('Demand Log'!$G$5:$G$124,'Demand Log'!$B$5:$B$124,"&gt;="&amp;$B$4,'Demand Log'!$B$5:$B$124,"&lt;="&amp;$D$4,'Demand Log'!$C$5:$C$124,$A17))</f>
        <v/>
      </c>
      <c r="D17" s="12">
        <f>IF(OR(NOT(ISNUMBER($B17)),NOT(ISNUMBER($C17)),$C17=0),"",IFERROR($B17/$C17,""))</f>
        <v/>
      </c>
      <c r="E17" s="11">
        <f>IF($B17="","",COUNTIFS('Demand Log'!$B$5:$B$124,"&gt;="&amp;$B$4,'Demand Log'!$B$5:$B$124,"&lt;="&amp;$D$4,'Demand Log'!$C$5:$C$124,$A17,'Demand Log'!$J$5:$J$124,"Review*"))</f>
        <v/>
      </c>
    </row>
  </sheetData>
  <autoFilter ref="A12:E17"/>
  <mergeCells count="1">
    <mergeCell ref="A1:K1"/>
  </mergeCells>
  <conditionalFormatting sqref="D13:D17">
    <cfRule type="expression" priority="1" dxfId="0">
      <formula>AND(ISNUMBER($D13),ISNUMBER($Z$2),$D13&gt;$Z$2)</formula>
    </cfRule>
  </conditionalFormatting>
  <conditionalFormatting sqref="E13:E17">
    <cfRule type="expression" priority="2" dxfId="0">
      <formula>AND(ISNUMBER($E13),$E13&gt;0)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46B63"/>
    <outlinePr summaryBelow="1" summaryRight="1"/>
    <pageSetUpPr/>
  </sheetPr>
  <dimension ref="A1:L3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4" customWidth="1" min="8" max="8"/>
    <col width="17" customWidth="1" min="9" max="9"/>
    <col width="13" customWidth="1" min="10" max="10"/>
    <col width="19" customWidth="1" min="11" max="11"/>
    <col hidden="1" width="13" customWidth="1" min="12" max="12"/>
  </cols>
  <sheetData>
    <row r="1" ht="28" customHeight="1">
      <c r="A1" s="1" t="inlineStr">
        <is>
          <t>Daily Demand View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5" t="n"/>
    </row>
    <row r="2">
      <c r="A2" s="3" t="inlineStr">
        <is>
          <t>Calendar Month</t>
        </is>
      </c>
      <c r="B2" s="4">
        <f>IF(Assumptions!$B$17="","",Assumptions!$B$17)</f>
        <v/>
      </c>
      <c r="L2">
        <f>IF(Assumptions!$B$14="","",Assumptions!$B$14)</f>
        <v/>
      </c>
    </row>
    <row r="3">
      <c r="A3" s="2" t="inlineStr">
        <is>
          <t>Change the calendar month start on Assumptions. Blank days have no entered records.</t>
        </is>
      </c>
    </row>
    <row r="4" ht="30" customHeight="1">
      <c r="A4" s="9" t="inlineStr">
        <is>
          <t>Date</t>
        </is>
      </c>
      <c r="B4" s="9" t="inlineStr">
        <is>
          <t>Day</t>
        </is>
      </c>
      <c r="C4" s="9">
        <f>IF(Assumptions!$A$5="","",Assumptions!$A$5)</f>
        <v/>
      </c>
      <c r="D4" s="9">
        <f>IF(Assumptions!$A$6="","",Assumptions!$A$6)</f>
        <v/>
      </c>
      <c r="E4" s="9">
        <f>IF(Assumptions!$A$7="","",Assumptions!$A$7)</f>
        <v/>
      </c>
      <c r="F4" s="9">
        <f>IF(Assumptions!$A$8="","",Assumptions!$A$8)</f>
        <v/>
      </c>
      <c r="G4" s="9">
        <f>IF(Assumptions!$A$9="","",Assumptions!$A$9)</f>
        <v/>
      </c>
      <c r="H4" s="9" t="inlineStr">
        <is>
          <t>Total Demand</t>
        </is>
      </c>
      <c r="I4" s="9" t="inlineStr">
        <is>
          <t>Planned Capacity</t>
        </is>
      </c>
      <c r="J4" s="9" t="inlineStr">
        <is>
          <t>Utilization</t>
        </is>
      </c>
      <c r="K4" s="9" t="inlineStr">
        <is>
          <t>Staffing Check</t>
        </is>
      </c>
    </row>
    <row r="5" ht="21" customHeight="1">
      <c r="A5" s="16">
        <f>IF(NOT(ISNUMBER($B$2)),"",IF(ROW()-4&gt;DAY(DATE(YEAR($B$2),MONTH($B$2)+1,0)),"",DATE(YEAR($B$2),MONTH($B$2),ROW()-4)))</f>
        <v/>
      </c>
      <c r="B5" s="17">
        <f>IF($A5="","",TEXT($A5,"ddd"))</f>
        <v/>
      </c>
      <c r="C5" s="17">
        <f>IF(OR($A5="",C$4=""),"",IF(COUNTIFS('Demand Log'!$B$5:$B$124,$A5,'Demand Log'!$C$5:$C$124,C$4)=0,"",SUMIFS('Demand Log'!$H$5:$H$124,'Demand Log'!$B$5:$B$124,$A5,'Demand Log'!$C$5:$C$124,C$4)))</f>
        <v/>
      </c>
      <c r="D5" s="17">
        <f>IF(OR($A5="",D$4=""),"",IF(COUNTIFS('Demand Log'!$B$5:$B$124,$A5,'Demand Log'!$C$5:$C$124,D$4)=0,"",SUMIFS('Demand Log'!$H$5:$H$124,'Demand Log'!$B$5:$B$124,$A5,'Demand Log'!$C$5:$C$124,D$4)))</f>
        <v/>
      </c>
      <c r="E5" s="17">
        <f>IF(OR($A5="",E$4=""),"",IF(COUNTIFS('Demand Log'!$B$5:$B$124,$A5,'Demand Log'!$C$5:$C$124,E$4)=0,"",SUMIFS('Demand Log'!$H$5:$H$124,'Demand Log'!$B$5:$B$124,$A5,'Demand Log'!$C$5:$C$124,E$4)))</f>
        <v/>
      </c>
      <c r="F5" s="17">
        <f>IF(OR($A5="",F$4=""),"",IF(COUNTIFS('Demand Log'!$B$5:$B$124,$A5,'Demand Log'!$C$5:$C$124,F$4)=0,"",SUMIFS('Demand Log'!$H$5:$H$124,'Demand Log'!$B$5:$B$124,$A5,'Demand Log'!$C$5:$C$124,F$4)))</f>
        <v/>
      </c>
      <c r="G5" s="17">
        <f>IF(OR($A5="",G$4=""),"",IF(COUNTIFS('Demand Log'!$B$5:$B$124,$A5,'Demand Log'!$C$5:$C$124,G$4)=0,"",SUMIFS('Demand Log'!$H$5:$H$124,'Demand Log'!$B$5:$B$124,$A5,'Demand Log'!$C$5:$C$124,G$4)))</f>
        <v/>
      </c>
      <c r="H5" s="17">
        <f>IF($A5="","",IF(COUNTIFS('Demand Log'!$B$5:$B$124,$A5,'Demand Log'!$C$5:$C$124,"&lt;&gt;")=0,"",SUM($C5:$G5)))</f>
        <v/>
      </c>
      <c r="I5" s="17">
        <f>IF($H5="","",SUMIFS('Demand Log'!$G$5:$G$124,'Demand Log'!$B$5:$B$124,$A5))</f>
        <v/>
      </c>
      <c r="J5" s="12">
        <f>IF(OR(NOT(ISNUMBER($H5)),NOT(ISNUMBER($I5)),$I5=0),"",IFERROR($H5/$I5,""))</f>
        <v/>
      </c>
      <c r="K5" s="17">
        <f>IF($H5="","",IF(OR($I5="",$I5=0),"Review staffing",IF(NOT(ISNUMBER(Assumptions!$B$14)),"Check threshold",IF($J5&gt;Assumptions!$B$14,"Review capacity","Within guide"))))</f>
        <v/>
      </c>
    </row>
    <row r="6" ht="21" customHeight="1">
      <c r="A6" s="18">
        <f>IF(NOT(ISNUMBER($B$2)),"",IF(ROW()-4&gt;DAY(DATE(YEAR($B$2),MONTH($B$2)+1,0)),"",DATE(YEAR($B$2),MONTH($B$2),ROW()-4)))</f>
        <v/>
      </c>
      <c r="B6" s="19">
        <f>IF($A6="","",TEXT($A6,"ddd"))</f>
        <v/>
      </c>
      <c r="C6" s="19">
        <f>IF(OR($A6="",C$4=""),"",IF(COUNTIFS('Demand Log'!$B$5:$B$124,$A6,'Demand Log'!$C$5:$C$124,C$4)=0,"",SUMIFS('Demand Log'!$H$5:$H$124,'Demand Log'!$B$5:$B$124,$A6,'Demand Log'!$C$5:$C$124,C$4)))</f>
        <v/>
      </c>
      <c r="D6" s="19">
        <f>IF(OR($A6="",D$4=""),"",IF(COUNTIFS('Demand Log'!$B$5:$B$124,$A6,'Demand Log'!$C$5:$C$124,D$4)=0,"",SUMIFS('Demand Log'!$H$5:$H$124,'Demand Log'!$B$5:$B$124,$A6,'Demand Log'!$C$5:$C$124,D$4)))</f>
        <v/>
      </c>
      <c r="E6" s="19">
        <f>IF(OR($A6="",E$4=""),"",IF(COUNTIFS('Demand Log'!$B$5:$B$124,$A6,'Demand Log'!$C$5:$C$124,E$4)=0,"",SUMIFS('Demand Log'!$H$5:$H$124,'Demand Log'!$B$5:$B$124,$A6,'Demand Log'!$C$5:$C$124,E$4)))</f>
        <v/>
      </c>
      <c r="F6" s="19">
        <f>IF(OR($A6="",F$4=""),"",IF(COUNTIFS('Demand Log'!$B$5:$B$124,$A6,'Demand Log'!$C$5:$C$124,F$4)=0,"",SUMIFS('Demand Log'!$H$5:$H$124,'Demand Log'!$B$5:$B$124,$A6,'Demand Log'!$C$5:$C$124,F$4)))</f>
        <v/>
      </c>
      <c r="G6" s="19">
        <f>IF(OR($A6="",G$4=""),"",IF(COUNTIFS('Demand Log'!$B$5:$B$124,$A6,'Demand Log'!$C$5:$C$124,G$4)=0,"",SUMIFS('Demand Log'!$H$5:$H$124,'Demand Log'!$B$5:$B$124,$A6,'Demand Log'!$C$5:$C$124,G$4)))</f>
        <v/>
      </c>
      <c r="H6" s="19">
        <f>IF($A6="","",IF(COUNTIFS('Demand Log'!$B$5:$B$124,$A6,'Demand Log'!$C$5:$C$124,"&lt;&gt;")=0,"",SUM($C6:$G6)))</f>
        <v/>
      </c>
      <c r="I6" s="19">
        <f>IF($H6="","",SUMIFS('Demand Log'!$G$5:$G$124,'Demand Log'!$B$5:$B$124,$A6))</f>
        <v/>
      </c>
      <c r="J6" s="15">
        <f>IF(OR(NOT(ISNUMBER($H6)),NOT(ISNUMBER($I6)),$I6=0),"",IFERROR($H6/$I6,""))</f>
        <v/>
      </c>
      <c r="K6" s="19">
        <f>IF($H6="","",IF(OR($I6="",$I6=0),"Review staffing",IF(NOT(ISNUMBER(Assumptions!$B$14)),"Check threshold",IF($J6&gt;Assumptions!$B$14,"Review capacity","Within guide"))))</f>
        <v/>
      </c>
    </row>
    <row r="7" ht="21" customHeight="1">
      <c r="A7" s="16">
        <f>IF(NOT(ISNUMBER($B$2)),"",IF(ROW()-4&gt;DAY(DATE(YEAR($B$2),MONTH($B$2)+1,0)),"",DATE(YEAR($B$2),MONTH($B$2),ROW()-4)))</f>
        <v/>
      </c>
      <c r="B7" s="17">
        <f>IF($A7="","",TEXT($A7,"ddd"))</f>
        <v/>
      </c>
      <c r="C7" s="17">
        <f>IF(OR($A7="",C$4=""),"",IF(COUNTIFS('Demand Log'!$B$5:$B$124,$A7,'Demand Log'!$C$5:$C$124,C$4)=0,"",SUMIFS('Demand Log'!$H$5:$H$124,'Demand Log'!$B$5:$B$124,$A7,'Demand Log'!$C$5:$C$124,C$4)))</f>
        <v/>
      </c>
      <c r="D7" s="17">
        <f>IF(OR($A7="",D$4=""),"",IF(COUNTIFS('Demand Log'!$B$5:$B$124,$A7,'Demand Log'!$C$5:$C$124,D$4)=0,"",SUMIFS('Demand Log'!$H$5:$H$124,'Demand Log'!$B$5:$B$124,$A7,'Demand Log'!$C$5:$C$124,D$4)))</f>
        <v/>
      </c>
      <c r="E7" s="17">
        <f>IF(OR($A7="",E$4=""),"",IF(COUNTIFS('Demand Log'!$B$5:$B$124,$A7,'Demand Log'!$C$5:$C$124,E$4)=0,"",SUMIFS('Demand Log'!$H$5:$H$124,'Demand Log'!$B$5:$B$124,$A7,'Demand Log'!$C$5:$C$124,E$4)))</f>
        <v/>
      </c>
      <c r="F7" s="17">
        <f>IF(OR($A7="",F$4=""),"",IF(COUNTIFS('Demand Log'!$B$5:$B$124,$A7,'Demand Log'!$C$5:$C$124,F$4)=0,"",SUMIFS('Demand Log'!$H$5:$H$124,'Demand Log'!$B$5:$B$124,$A7,'Demand Log'!$C$5:$C$124,F$4)))</f>
        <v/>
      </c>
      <c r="G7" s="17">
        <f>IF(OR($A7="",G$4=""),"",IF(COUNTIFS('Demand Log'!$B$5:$B$124,$A7,'Demand Log'!$C$5:$C$124,G$4)=0,"",SUMIFS('Demand Log'!$H$5:$H$124,'Demand Log'!$B$5:$B$124,$A7,'Demand Log'!$C$5:$C$124,G$4)))</f>
        <v/>
      </c>
      <c r="H7" s="17">
        <f>IF($A7="","",IF(COUNTIFS('Demand Log'!$B$5:$B$124,$A7,'Demand Log'!$C$5:$C$124,"&lt;&gt;")=0,"",SUM($C7:$G7)))</f>
        <v/>
      </c>
      <c r="I7" s="17">
        <f>IF($H7="","",SUMIFS('Demand Log'!$G$5:$G$124,'Demand Log'!$B$5:$B$124,$A7))</f>
        <v/>
      </c>
      <c r="J7" s="12">
        <f>IF(OR(NOT(ISNUMBER($H7)),NOT(ISNUMBER($I7)),$I7=0),"",IFERROR($H7/$I7,""))</f>
        <v/>
      </c>
      <c r="K7" s="17">
        <f>IF($H7="","",IF(OR($I7="",$I7=0),"Review staffing",IF(NOT(ISNUMBER(Assumptions!$B$14)),"Check threshold",IF($J7&gt;Assumptions!$B$14,"Review capacity","Within guide"))))</f>
        <v/>
      </c>
    </row>
    <row r="8" ht="21" customHeight="1">
      <c r="A8" s="18">
        <f>IF(NOT(ISNUMBER($B$2)),"",IF(ROW()-4&gt;DAY(DATE(YEAR($B$2),MONTH($B$2)+1,0)),"",DATE(YEAR($B$2),MONTH($B$2),ROW()-4)))</f>
        <v/>
      </c>
      <c r="B8" s="19">
        <f>IF($A8="","",TEXT($A8,"ddd"))</f>
        <v/>
      </c>
      <c r="C8" s="19">
        <f>IF(OR($A8="",C$4=""),"",IF(COUNTIFS('Demand Log'!$B$5:$B$124,$A8,'Demand Log'!$C$5:$C$124,C$4)=0,"",SUMIFS('Demand Log'!$H$5:$H$124,'Demand Log'!$B$5:$B$124,$A8,'Demand Log'!$C$5:$C$124,C$4)))</f>
        <v/>
      </c>
      <c r="D8" s="19">
        <f>IF(OR($A8="",D$4=""),"",IF(COUNTIFS('Demand Log'!$B$5:$B$124,$A8,'Demand Log'!$C$5:$C$124,D$4)=0,"",SUMIFS('Demand Log'!$H$5:$H$124,'Demand Log'!$B$5:$B$124,$A8,'Demand Log'!$C$5:$C$124,D$4)))</f>
        <v/>
      </c>
      <c r="E8" s="19">
        <f>IF(OR($A8="",E$4=""),"",IF(COUNTIFS('Demand Log'!$B$5:$B$124,$A8,'Demand Log'!$C$5:$C$124,E$4)=0,"",SUMIFS('Demand Log'!$H$5:$H$124,'Demand Log'!$B$5:$B$124,$A8,'Demand Log'!$C$5:$C$124,E$4)))</f>
        <v/>
      </c>
      <c r="F8" s="19">
        <f>IF(OR($A8="",F$4=""),"",IF(COUNTIFS('Demand Log'!$B$5:$B$124,$A8,'Demand Log'!$C$5:$C$124,F$4)=0,"",SUMIFS('Demand Log'!$H$5:$H$124,'Demand Log'!$B$5:$B$124,$A8,'Demand Log'!$C$5:$C$124,F$4)))</f>
        <v/>
      </c>
      <c r="G8" s="19">
        <f>IF(OR($A8="",G$4=""),"",IF(COUNTIFS('Demand Log'!$B$5:$B$124,$A8,'Demand Log'!$C$5:$C$124,G$4)=0,"",SUMIFS('Demand Log'!$H$5:$H$124,'Demand Log'!$B$5:$B$124,$A8,'Demand Log'!$C$5:$C$124,G$4)))</f>
        <v/>
      </c>
      <c r="H8" s="19">
        <f>IF($A8="","",IF(COUNTIFS('Demand Log'!$B$5:$B$124,$A8,'Demand Log'!$C$5:$C$124,"&lt;&gt;")=0,"",SUM($C8:$G8)))</f>
        <v/>
      </c>
      <c r="I8" s="19">
        <f>IF($H8="","",SUMIFS('Demand Log'!$G$5:$G$124,'Demand Log'!$B$5:$B$124,$A8))</f>
        <v/>
      </c>
      <c r="J8" s="15">
        <f>IF(OR(NOT(ISNUMBER($H8)),NOT(ISNUMBER($I8)),$I8=0),"",IFERROR($H8/$I8,""))</f>
        <v/>
      </c>
      <c r="K8" s="19">
        <f>IF($H8="","",IF(OR($I8="",$I8=0),"Review staffing",IF(NOT(ISNUMBER(Assumptions!$B$14)),"Check threshold",IF($J8&gt;Assumptions!$B$14,"Review capacity","Within guide"))))</f>
        <v/>
      </c>
    </row>
    <row r="9" ht="21" customHeight="1">
      <c r="A9" s="16">
        <f>IF(NOT(ISNUMBER($B$2)),"",IF(ROW()-4&gt;DAY(DATE(YEAR($B$2),MONTH($B$2)+1,0)),"",DATE(YEAR($B$2),MONTH($B$2),ROW()-4)))</f>
        <v/>
      </c>
      <c r="B9" s="17">
        <f>IF($A9="","",TEXT($A9,"ddd"))</f>
        <v/>
      </c>
      <c r="C9" s="17">
        <f>IF(OR($A9="",C$4=""),"",IF(COUNTIFS('Demand Log'!$B$5:$B$124,$A9,'Demand Log'!$C$5:$C$124,C$4)=0,"",SUMIFS('Demand Log'!$H$5:$H$124,'Demand Log'!$B$5:$B$124,$A9,'Demand Log'!$C$5:$C$124,C$4)))</f>
        <v/>
      </c>
      <c r="D9" s="17">
        <f>IF(OR($A9="",D$4=""),"",IF(COUNTIFS('Demand Log'!$B$5:$B$124,$A9,'Demand Log'!$C$5:$C$124,D$4)=0,"",SUMIFS('Demand Log'!$H$5:$H$124,'Demand Log'!$B$5:$B$124,$A9,'Demand Log'!$C$5:$C$124,D$4)))</f>
        <v/>
      </c>
      <c r="E9" s="17">
        <f>IF(OR($A9="",E$4=""),"",IF(COUNTIFS('Demand Log'!$B$5:$B$124,$A9,'Demand Log'!$C$5:$C$124,E$4)=0,"",SUMIFS('Demand Log'!$H$5:$H$124,'Demand Log'!$B$5:$B$124,$A9,'Demand Log'!$C$5:$C$124,E$4)))</f>
        <v/>
      </c>
      <c r="F9" s="17">
        <f>IF(OR($A9="",F$4=""),"",IF(COUNTIFS('Demand Log'!$B$5:$B$124,$A9,'Demand Log'!$C$5:$C$124,F$4)=0,"",SUMIFS('Demand Log'!$H$5:$H$124,'Demand Log'!$B$5:$B$124,$A9,'Demand Log'!$C$5:$C$124,F$4)))</f>
        <v/>
      </c>
      <c r="G9" s="17">
        <f>IF(OR($A9="",G$4=""),"",IF(COUNTIFS('Demand Log'!$B$5:$B$124,$A9,'Demand Log'!$C$5:$C$124,G$4)=0,"",SUMIFS('Demand Log'!$H$5:$H$124,'Demand Log'!$B$5:$B$124,$A9,'Demand Log'!$C$5:$C$124,G$4)))</f>
        <v/>
      </c>
      <c r="H9" s="17">
        <f>IF($A9="","",IF(COUNTIFS('Demand Log'!$B$5:$B$124,$A9,'Demand Log'!$C$5:$C$124,"&lt;&gt;")=0,"",SUM($C9:$G9)))</f>
        <v/>
      </c>
      <c r="I9" s="17">
        <f>IF($H9="","",SUMIFS('Demand Log'!$G$5:$G$124,'Demand Log'!$B$5:$B$124,$A9))</f>
        <v/>
      </c>
      <c r="J9" s="12">
        <f>IF(OR(NOT(ISNUMBER($H9)),NOT(ISNUMBER($I9)),$I9=0),"",IFERROR($H9/$I9,""))</f>
        <v/>
      </c>
      <c r="K9" s="17">
        <f>IF($H9="","",IF(OR($I9="",$I9=0),"Review staffing",IF(NOT(ISNUMBER(Assumptions!$B$14)),"Check threshold",IF($J9&gt;Assumptions!$B$14,"Review capacity","Within guide"))))</f>
        <v/>
      </c>
    </row>
    <row r="10" ht="21" customHeight="1">
      <c r="A10" s="18">
        <f>IF(NOT(ISNUMBER($B$2)),"",IF(ROW()-4&gt;DAY(DATE(YEAR($B$2),MONTH($B$2)+1,0)),"",DATE(YEAR($B$2),MONTH($B$2),ROW()-4)))</f>
        <v/>
      </c>
      <c r="B10" s="19">
        <f>IF($A10="","",TEXT($A10,"ddd"))</f>
        <v/>
      </c>
      <c r="C10" s="19">
        <f>IF(OR($A10="",C$4=""),"",IF(COUNTIFS('Demand Log'!$B$5:$B$124,$A10,'Demand Log'!$C$5:$C$124,C$4)=0,"",SUMIFS('Demand Log'!$H$5:$H$124,'Demand Log'!$B$5:$B$124,$A10,'Demand Log'!$C$5:$C$124,C$4)))</f>
        <v/>
      </c>
      <c r="D10" s="19">
        <f>IF(OR($A10="",D$4=""),"",IF(COUNTIFS('Demand Log'!$B$5:$B$124,$A10,'Demand Log'!$C$5:$C$124,D$4)=0,"",SUMIFS('Demand Log'!$H$5:$H$124,'Demand Log'!$B$5:$B$124,$A10,'Demand Log'!$C$5:$C$124,D$4)))</f>
        <v/>
      </c>
      <c r="E10" s="19">
        <f>IF(OR($A10="",E$4=""),"",IF(COUNTIFS('Demand Log'!$B$5:$B$124,$A10,'Demand Log'!$C$5:$C$124,E$4)=0,"",SUMIFS('Demand Log'!$H$5:$H$124,'Demand Log'!$B$5:$B$124,$A10,'Demand Log'!$C$5:$C$124,E$4)))</f>
        <v/>
      </c>
      <c r="F10" s="19">
        <f>IF(OR($A10="",F$4=""),"",IF(COUNTIFS('Demand Log'!$B$5:$B$124,$A10,'Demand Log'!$C$5:$C$124,F$4)=0,"",SUMIFS('Demand Log'!$H$5:$H$124,'Demand Log'!$B$5:$B$124,$A10,'Demand Log'!$C$5:$C$124,F$4)))</f>
        <v/>
      </c>
      <c r="G10" s="19">
        <f>IF(OR($A10="",G$4=""),"",IF(COUNTIFS('Demand Log'!$B$5:$B$124,$A10,'Demand Log'!$C$5:$C$124,G$4)=0,"",SUMIFS('Demand Log'!$H$5:$H$124,'Demand Log'!$B$5:$B$124,$A10,'Demand Log'!$C$5:$C$124,G$4)))</f>
        <v/>
      </c>
      <c r="H10" s="19">
        <f>IF($A10="","",IF(COUNTIFS('Demand Log'!$B$5:$B$124,$A10,'Demand Log'!$C$5:$C$124,"&lt;&gt;")=0,"",SUM($C10:$G10)))</f>
        <v/>
      </c>
      <c r="I10" s="19">
        <f>IF($H10="","",SUMIFS('Demand Log'!$G$5:$G$124,'Demand Log'!$B$5:$B$124,$A10))</f>
        <v/>
      </c>
      <c r="J10" s="15">
        <f>IF(OR(NOT(ISNUMBER($H10)),NOT(ISNUMBER($I10)),$I10=0),"",IFERROR($H10/$I10,""))</f>
        <v/>
      </c>
      <c r="K10" s="19">
        <f>IF($H10="","",IF(OR($I10="",$I10=0),"Review staffing",IF(NOT(ISNUMBER(Assumptions!$B$14)),"Check threshold",IF($J10&gt;Assumptions!$B$14,"Review capacity","Within guide"))))</f>
        <v/>
      </c>
    </row>
    <row r="11" ht="21" customHeight="1">
      <c r="A11" s="16">
        <f>IF(NOT(ISNUMBER($B$2)),"",IF(ROW()-4&gt;DAY(DATE(YEAR($B$2),MONTH($B$2)+1,0)),"",DATE(YEAR($B$2),MONTH($B$2),ROW()-4)))</f>
        <v/>
      </c>
      <c r="B11" s="17">
        <f>IF($A11="","",TEXT($A11,"ddd"))</f>
        <v/>
      </c>
      <c r="C11" s="17">
        <f>IF(OR($A11="",C$4=""),"",IF(COUNTIFS('Demand Log'!$B$5:$B$124,$A11,'Demand Log'!$C$5:$C$124,C$4)=0,"",SUMIFS('Demand Log'!$H$5:$H$124,'Demand Log'!$B$5:$B$124,$A11,'Demand Log'!$C$5:$C$124,C$4)))</f>
        <v/>
      </c>
      <c r="D11" s="17">
        <f>IF(OR($A11="",D$4=""),"",IF(COUNTIFS('Demand Log'!$B$5:$B$124,$A11,'Demand Log'!$C$5:$C$124,D$4)=0,"",SUMIFS('Demand Log'!$H$5:$H$124,'Demand Log'!$B$5:$B$124,$A11,'Demand Log'!$C$5:$C$124,D$4)))</f>
        <v/>
      </c>
      <c r="E11" s="17">
        <f>IF(OR($A11="",E$4=""),"",IF(COUNTIFS('Demand Log'!$B$5:$B$124,$A11,'Demand Log'!$C$5:$C$124,E$4)=0,"",SUMIFS('Demand Log'!$H$5:$H$124,'Demand Log'!$B$5:$B$124,$A11,'Demand Log'!$C$5:$C$124,E$4)))</f>
        <v/>
      </c>
      <c r="F11" s="17">
        <f>IF(OR($A11="",F$4=""),"",IF(COUNTIFS('Demand Log'!$B$5:$B$124,$A11,'Demand Log'!$C$5:$C$124,F$4)=0,"",SUMIFS('Demand Log'!$H$5:$H$124,'Demand Log'!$B$5:$B$124,$A11,'Demand Log'!$C$5:$C$124,F$4)))</f>
        <v/>
      </c>
      <c r="G11" s="17">
        <f>IF(OR($A11="",G$4=""),"",IF(COUNTIFS('Demand Log'!$B$5:$B$124,$A11,'Demand Log'!$C$5:$C$124,G$4)=0,"",SUMIFS('Demand Log'!$H$5:$H$124,'Demand Log'!$B$5:$B$124,$A11,'Demand Log'!$C$5:$C$124,G$4)))</f>
        <v/>
      </c>
      <c r="H11" s="17">
        <f>IF($A11="","",IF(COUNTIFS('Demand Log'!$B$5:$B$124,$A11,'Demand Log'!$C$5:$C$124,"&lt;&gt;")=0,"",SUM($C11:$G11)))</f>
        <v/>
      </c>
      <c r="I11" s="17">
        <f>IF($H11="","",SUMIFS('Demand Log'!$G$5:$G$124,'Demand Log'!$B$5:$B$124,$A11))</f>
        <v/>
      </c>
      <c r="J11" s="12">
        <f>IF(OR(NOT(ISNUMBER($H11)),NOT(ISNUMBER($I11)),$I11=0),"",IFERROR($H11/$I11,""))</f>
        <v/>
      </c>
      <c r="K11" s="17">
        <f>IF($H11="","",IF(OR($I11="",$I11=0),"Review staffing",IF(NOT(ISNUMBER(Assumptions!$B$14)),"Check threshold",IF($J11&gt;Assumptions!$B$14,"Review capacity","Within guide"))))</f>
        <v/>
      </c>
    </row>
    <row r="12" ht="21" customHeight="1">
      <c r="A12" s="18">
        <f>IF(NOT(ISNUMBER($B$2)),"",IF(ROW()-4&gt;DAY(DATE(YEAR($B$2),MONTH($B$2)+1,0)),"",DATE(YEAR($B$2),MONTH($B$2),ROW()-4)))</f>
        <v/>
      </c>
      <c r="B12" s="19">
        <f>IF($A12="","",TEXT($A12,"ddd"))</f>
        <v/>
      </c>
      <c r="C12" s="19">
        <f>IF(OR($A12="",C$4=""),"",IF(COUNTIFS('Demand Log'!$B$5:$B$124,$A12,'Demand Log'!$C$5:$C$124,C$4)=0,"",SUMIFS('Demand Log'!$H$5:$H$124,'Demand Log'!$B$5:$B$124,$A12,'Demand Log'!$C$5:$C$124,C$4)))</f>
        <v/>
      </c>
      <c r="D12" s="19">
        <f>IF(OR($A12="",D$4=""),"",IF(COUNTIFS('Demand Log'!$B$5:$B$124,$A12,'Demand Log'!$C$5:$C$124,D$4)=0,"",SUMIFS('Demand Log'!$H$5:$H$124,'Demand Log'!$B$5:$B$124,$A12,'Demand Log'!$C$5:$C$124,D$4)))</f>
        <v/>
      </c>
      <c r="E12" s="19">
        <f>IF(OR($A12="",E$4=""),"",IF(COUNTIFS('Demand Log'!$B$5:$B$124,$A12,'Demand Log'!$C$5:$C$124,E$4)=0,"",SUMIFS('Demand Log'!$H$5:$H$124,'Demand Log'!$B$5:$B$124,$A12,'Demand Log'!$C$5:$C$124,E$4)))</f>
        <v/>
      </c>
      <c r="F12" s="19">
        <f>IF(OR($A12="",F$4=""),"",IF(COUNTIFS('Demand Log'!$B$5:$B$124,$A12,'Demand Log'!$C$5:$C$124,F$4)=0,"",SUMIFS('Demand Log'!$H$5:$H$124,'Demand Log'!$B$5:$B$124,$A12,'Demand Log'!$C$5:$C$124,F$4)))</f>
        <v/>
      </c>
      <c r="G12" s="19">
        <f>IF(OR($A12="",G$4=""),"",IF(COUNTIFS('Demand Log'!$B$5:$B$124,$A12,'Demand Log'!$C$5:$C$124,G$4)=0,"",SUMIFS('Demand Log'!$H$5:$H$124,'Demand Log'!$B$5:$B$124,$A12,'Demand Log'!$C$5:$C$124,G$4)))</f>
        <v/>
      </c>
      <c r="H12" s="19">
        <f>IF($A12="","",IF(COUNTIFS('Demand Log'!$B$5:$B$124,$A12,'Demand Log'!$C$5:$C$124,"&lt;&gt;")=0,"",SUM($C12:$G12)))</f>
        <v/>
      </c>
      <c r="I12" s="19">
        <f>IF($H12="","",SUMIFS('Demand Log'!$G$5:$G$124,'Demand Log'!$B$5:$B$124,$A12))</f>
        <v/>
      </c>
      <c r="J12" s="15">
        <f>IF(OR(NOT(ISNUMBER($H12)),NOT(ISNUMBER($I12)),$I12=0),"",IFERROR($H12/$I12,""))</f>
        <v/>
      </c>
      <c r="K12" s="19">
        <f>IF($H12="","",IF(OR($I12="",$I12=0),"Review staffing",IF(NOT(ISNUMBER(Assumptions!$B$14)),"Check threshold",IF($J12&gt;Assumptions!$B$14,"Review capacity","Within guide"))))</f>
        <v/>
      </c>
    </row>
    <row r="13" ht="21" customHeight="1">
      <c r="A13" s="16">
        <f>IF(NOT(ISNUMBER($B$2)),"",IF(ROW()-4&gt;DAY(DATE(YEAR($B$2),MONTH($B$2)+1,0)),"",DATE(YEAR($B$2),MONTH($B$2),ROW()-4)))</f>
        <v/>
      </c>
      <c r="B13" s="17">
        <f>IF($A13="","",TEXT($A13,"ddd"))</f>
        <v/>
      </c>
      <c r="C13" s="17">
        <f>IF(OR($A13="",C$4=""),"",IF(COUNTIFS('Demand Log'!$B$5:$B$124,$A13,'Demand Log'!$C$5:$C$124,C$4)=0,"",SUMIFS('Demand Log'!$H$5:$H$124,'Demand Log'!$B$5:$B$124,$A13,'Demand Log'!$C$5:$C$124,C$4)))</f>
        <v/>
      </c>
      <c r="D13" s="17">
        <f>IF(OR($A13="",D$4=""),"",IF(COUNTIFS('Demand Log'!$B$5:$B$124,$A13,'Demand Log'!$C$5:$C$124,D$4)=0,"",SUMIFS('Demand Log'!$H$5:$H$124,'Demand Log'!$B$5:$B$124,$A13,'Demand Log'!$C$5:$C$124,D$4)))</f>
        <v/>
      </c>
      <c r="E13" s="17">
        <f>IF(OR($A13="",E$4=""),"",IF(COUNTIFS('Demand Log'!$B$5:$B$124,$A13,'Demand Log'!$C$5:$C$124,E$4)=0,"",SUMIFS('Demand Log'!$H$5:$H$124,'Demand Log'!$B$5:$B$124,$A13,'Demand Log'!$C$5:$C$124,E$4)))</f>
        <v/>
      </c>
      <c r="F13" s="17">
        <f>IF(OR($A13="",F$4=""),"",IF(COUNTIFS('Demand Log'!$B$5:$B$124,$A13,'Demand Log'!$C$5:$C$124,F$4)=0,"",SUMIFS('Demand Log'!$H$5:$H$124,'Demand Log'!$B$5:$B$124,$A13,'Demand Log'!$C$5:$C$124,F$4)))</f>
        <v/>
      </c>
      <c r="G13" s="17">
        <f>IF(OR($A13="",G$4=""),"",IF(COUNTIFS('Demand Log'!$B$5:$B$124,$A13,'Demand Log'!$C$5:$C$124,G$4)=0,"",SUMIFS('Demand Log'!$H$5:$H$124,'Demand Log'!$B$5:$B$124,$A13,'Demand Log'!$C$5:$C$124,G$4)))</f>
        <v/>
      </c>
      <c r="H13" s="17">
        <f>IF($A13="","",IF(COUNTIFS('Demand Log'!$B$5:$B$124,$A13,'Demand Log'!$C$5:$C$124,"&lt;&gt;")=0,"",SUM($C13:$G13)))</f>
        <v/>
      </c>
      <c r="I13" s="17">
        <f>IF($H13="","",SUMIFS('Demand Log'!$G$5:$G$124,'Demand Log'!$B$5:$B$124,$A13))</f>
        <v/>
      </c>
      <c r="J13" s="12">
        <f>IF(OR(NOT(ISNUMBER($H13)),NOT(ISNUMBER($I13)),$I13=0),"",IFERROR($H13/$I13,""))</f>
        <v/>
      </c>
      <c r="K13" s="17">
        <f>IF($H13="","",IF(OR($I13="",$I13=0),"Review staffing",IF(NOT(ISNUMBER(Assumptions!$B$14)),"Check threshold",IF($J13&gt;Assumptions!$B$14,"Review capacity","Within guide"))))</f>
        <v/>
      </c>
    </row>
    <row r="14" ht="21" customHeight="1">
      <c r="A14" s="18">
        <f>IF(NOT(ISNUMBER($B$2)),"",IF(ROW()-4&gt;DAY(DATE(YEAR($B$2),MONTH($B$2)+1,0)),"",DATE(YEAR($B$2),MONTH($B$2),ROW()-4)))</f>
        <v/>
      </c>
      <c r="B14" s="19">
        <f>IF($A14="","",TEXT($A14,"ddd"))</f>
        <v/>
      </c>
      <c r="C14" s="19">
        <f>IF(OR($A14="",C$4=""),"",IF(COUNTIFS('Demand Log'!$B$5:$B$124,$A14,'Demand Log'!$C$5:$C$124,C$4)=0,"",SUMIFS('Demand Log'!$H$5:$H$124,'Demand Log'!$B$5:$B$124,$A14,'Demand Log'!$C$5:$C$124,C$4)))</f>
        <v/>
      </c>
      <c r="D14" s="19">
        <f>IF(OR($A14="",D$4=""),"",IF(COUNTIFS('Demand Log'!$B$5:$B$124,$A14,'Demand Log'!$C$5:$C$124,D$4)=0,"",SUMIFS('Demand Log'!$H$5:$H$124,'Demand Log'!$B$5:$B$124,$A14,'Demand Log'!$C$5:$C$124,D$4)))</f>
        <v/>
      </c>
      <c r="E14" s="19">
        <f>IF(OR($A14="",E$4=""),"",IF(COUNTIFS('Demand Log'!$B$5:$B$124,$A14,'Demand Log'!$C$5:$C$124,E$4)=0,"",SUMIFS('Demand Log'!$H$5:$H$124,'Demand Log'!$B$5:$B$124,$A14,'Demand Log'!$C$5:$C$124,E$4)))</f>
        <v/>
      </c>
      <c r="F14" s="19">
        <f>IF(OR($A14="",F$4=""),"",IF(COUNTIFS('Demand Log'!$B$5:$B$124,$A14,'Demand Log'!$C$5:$C$124,F$4)=0,"",SUMIFS('Demand Log'!$H$5:$H$124,'Demand Log'!$B$5:$B$124,$A14,'Demand Log'!$C$5:$C$124,F$4)))</f>
        <v/>
      </c>
      <c r="G14" s="19">
        <f>IF(OR($A14="",G$4=""),"",IF(COUNTIFS('Demand Log'!$B$5:$B$124,$A14,'Demand Log'!$C$5:$C$124,G$4)=0,"",SUMIFS('Demand Log'!$H$5:$H$124,'Demand Log'!$B$5:$B$124,$A14,'Demand Log'!$C$5:$C$124,G$4)))</f>
        <v/>
      </c>
      <c r="H14" s="19">
        <f>IF($A14="","",IF(COUNTIFS('Demand Log'!$B$5:$B$124,$A14,'Demand Log'!$C$5:$C$124,"&lt;&gt;")=0,"",SUM($C14:$G14)))</f>
        <v/>
      </c>
      <c r="I14" s="19">
        <f>IF($H14="","",SUMIFS('Demand Log'!$G$5:$G$124,'Demand Log'!$B$5:$B$124,$A14))</f>
        <v/>
      </c>
      <c r="J14" s="15">
        <f>IF(OR(NOT(ISNUMBER($H14)),NOT(ISNUMBER($I14)),$I14=0),"",IFERROR($H14/$I14,""))</f>
        <v/>
      </c>
      <c r="K14" s="19">
        <f>IF($H14="","",IF(OR($I14="",$I14=0),"Review staffing",IF(NOT(ISNUMBER(Assumptions!$B$14)),"Check threshold",IF($J14&gt;Assumptions!$B$14,"Review capacity","Within guide"))))</f>
        <v/>
      </c>
    </row>
    <row r="15" ht="21" customHeight="1">
      <c r="A15" s="16">
        <f>IF(NOT(ISNUMBER($B$2)),"",IF(ROW()-4&gt;DAY(DATE(YEAR($B$2),MONTH($B$2)+1,0)),"",DATE(YEAR($B$2),MONTH($B$2),ROW()-4)))</f>
        <v/>
      </c>
      <c r="B15" s="17">
        <f>IF($A15="","",TEXT($A15,"ddd"))</f>
        <v/>
      </c>
      <c r="C15" s="17">
        <f>IF(OR($A15="",C$4=""),"",IF(COUNTIFS('Demand Log'!$B$5:$B$124,$A15,'Demand Log'!$C$5:$C$124,C$4)=0,"",SUMIFS('Demand Log'!$H$5:$H$124,'Demand Log'!$B$5:$B$124,$A15,'Demand Log'!$C$5:$C$124,C$4)))</f>
        <v/>
      </c>
      <c r="D15" s="17">
        <f>IF(OR($A15="",D$4=""),"",IF(COUNTIFS('Demand Log'!$B$5:$B$124,$A15,'Demand Log'!$C$5:$C$124,D$4)=0,"",SUMIFS('Demand Log'!$H$5:$H$124,'Demand Log'!$B$5:$B$124,$A15,'Demand Log'!$C$5:$C$124,D$4)))</f>
        <v/>
      </c>
      <c r="E15" s="17">
        <f>IF(OR($A15="",E$4=""),"",IF(COUNTIFS('Demand Log'!$B$5:$B$124,$A15,'Demand Log'!$C$5:$C$124,E$4)=0,"",SUMIFS('Demand Log'!$H$5:$H$124,'Demand Log'!$B$5:$B$124,$A15,'Demand Log'!$C$5:$C$124,E$4)))</f>
        <v/>
      </c>
      <c r="F15" s="17">
        <f>IF(OR($A15="",F$4=""),"",IF(COUNTIFS('Demand Log'!$B$5:$B$124,$A15,'Demand Log'!$C$5:$C$124,F$4)=0,"",SUMIFS('Demand Log'!$H$5:$H$124,'Demand Log'!$B$5:$B$124,$A15,'Demand Log'!$C$5:$C$124,F$4)))</f>
        <v/>
      </c>
      <c r="G15" s="17">
        <f>IF(OR($A15="",G$4=""),"",IF(COUNTIFS('Demand Log'!$B$5:$B$124,$A15,'Demand Log'!$C$5:$C$124,G$4)=0,"",SUMIFS('Demand Log'!$H$5:$H$124,'Demand Log'!$B$5:$B$124,$A15,'Demand Log'!$C$5:$C$124,G$4)))</f>
        <v/>
      </c>
      <c r="H15" s="17">
        <f>IF($A15="","",IF(COUNTIFS('Demand Log'!$B$5:$B$124,$A15,'Demand Log'!$C$5:$C$124,"&lt;&gt;")=0,"",SUM($C15:$G15)))</f>
        <v/>
      </c>
      <c r="I15" s="17">
        <f>IF($H15="","",SUMIFS('Demand Log'!$G$5:$G$124,'Demand Log'!$B$5:$B$124,$A15))</f>
        <v/>
      </c>
      <c r="J15" s="12">
        <f>IF(OR(NOT(ISNUMBER($H15)),NOT(ISNUMBER($I15)),$I15=0),"",IFERROR($H15/$I15,""))</f>
        <v/>
      </c>
      <c r="K15" s="17">
        <f>IF($H15="","",IF(OR($I15="",$I15=0),"Review staffing",IF(NOT(ISNUMBER(Assumptions!$B$14)),"Check threshold",IF($J15&gt;Assumptions!$B$14,"Review capacity","Within guide"))))</f>
        <v/>
      </c>
    </row>
    <row r="16" ht="21" customHeight="1">
      <c r="A16" s="18">
        <f>IF(NOT(ISNUMBER($B$2)),"",IF(ROW()-4&gt;DAY(DATE(YEAR($B$2),MONTH($B$2)+1,0)),"",DATE(YEAR($B$2),MONTH($B$2),ROW()-4)))</f>
        <v/>
      </c>
      <c r="B16" s="19">
        <f>IF($A16="","",TEXT($A16,"ddd"))</f>
        <v/>
      </c>
      <c r="C16" s="19">
        <f>IF(OR($A16="",C$4=""),"",IF(COUNTIFS('Demand Log'!$B$5:$B$124,$A16,'Demand Log'!$C$5:$C$124,C$4)=0,"",SUMIFS('Demand Log'!$H$5:$H$124,'Demand Log'!$B$5:$B$124,$A16,'Demand Log'!$C$5:$C$124,C$4)))</f>
        <v/>
      </c>
      <c r="D16" s="19">
        <f>IF(OR($A16="",D$4=""),"",IF(COUNTIFS('Demand Log'!$B$5:$B$124,$A16,'Demand Log'!$C$5:$C$124,D$4)=0,"",SUMIFS('Demand Log'!$H$5:$H$124,'Demand Log'!$B$5:$B$124,$A16,'Demand Log'!$C$5:$C$124,D$4)))</f>
        <v/>
      </c>
      <c r="E16" s="19">
        <f>IF(OR($A16="",E$4=""),"",IF(COUNTIFS('Demand Log'!$B$5:$B$124,$A16,'Demand Log'!$C$5:$C$124,E$4)=0,"",SUMIFS('Demand Log'!$H$5:$H$124,'Demand Log'!$B$5:$B$124,$A16,'Demand Log'!$C$5:$C$124,E$4)))</f>
        <v/>
      </c>
      <c r="F16" s="19">
        <f>IF(OR($A16="",F$4=""),"",IF(COUNTIFS('Demand Log'!$B$5:$B$124,$A16,'Demand Log'!$C$5:$C$124,F$4)=0,"",SUMIFS('Demand Log'!$H$5:$H$124,'Demand Log'!$B$5:$B$124,$A16,'Demand Log'!$C$5:$C$124,F$4)))</f>
        <v/>
      </c>
      <c r="G16" s="19">
        <f>IF(OR($A16="",G$4=""),"",IF(COUNTIFS('Demand Log'!$B$5:$B$124,$A16,'Demand Log'!$C$5:$C$124,G$4)=0,"",SUMIFS('Demand Log'!$H$5:$H$124,'Demand Log'!$B$5:$B$124,$A16,'Demand Log'!$C$5:$C$124,G$4)))</f>
        <v/>
      </c>
      <c r="H16" s="19">
        <f>IF($A16="","",IF(COUNTIFS('Demand Log'!$B$5:$B$124,$A16,'Demand Log'!$C$5:$C$124,"&lt;&gt;")=0,"",SUM($C16:$G16)))</f>
        <v/>
      </c>
      <c r="I16" s="19">
        <f>IF($H16="","",SUMIFS('Demand Log'!$G$5:$G$124,'Demand Log'!$B$5:$B$124,$A16))</f>
        <v/>
      </c>
      <c r="J16" s="15">
        <f>IF(OR(NOT(ISNUMBER($H16)),NOT(ISNUMBER($I16)),$I16=0),"",IFERROR($H16/$I16,""))</f>
        <v/>
      </c>
      <c r="K16" s="19">
        <f>IF($H16="","",IF(OR($I16="",$I16=0),"Review staffing",IF(NOT(ISNUMBER(Assumptions!$B$14)),"Check threshold",IF($J16&gt;Assumptions!$B$14,"Review capacity","Within guide"))))</f>
        <v/>
      </c>
    </row>
    <row r="17" ht="21" customHeight="1">
      <c r="A17" s="16">
        <f>IF(NOT(ISNUMBER($B$2)),"",IF(ROW()-4&gt;DAY(DATE(YEAR($B$2),MONTH($B$2)+1,0)),"",DATE(YEAR($B$2),MONTH($B$2),ROW()-4)))</f>
        <v/>
      </c>
      <c r="B17" s="17">
        <f>IF($A17="","",TEXT($A17,"ddd"))</f>
        <v/>
      </c>
      <c r="C17" s="17">
        <f>IF(OR($A17="",C$4=""),"",IF(COUNTIFS('Demand Log'!$B$5:$B$124,$A17,'Demand Log'!$C$5:$C$124,C$4)=0,"",SUMIFS('Demand Log'!$H$5:$H$124,'Demand Log'!$B$5:$B$124,$A17,'Demand Log'!$C$5:$C$124,C$4)))</f>
        <v/>
      </c>
      <c r="D17" s="17">
        <f>IF(OR($A17="",D$4=""),"",IF(COUNTIFS('Demand Log'!$B$5:$B$124,$A17,'Demand Log'!$C$5:$C$124,D$4)=0,"",SUMIFS('Demand Log'!$H$5:$H$124,'Demand Log'!$B$5:$B$124,$A17,'Demand Log'!$C$5:$C$124,D$4)))</f>
        <v/>
      </c>
      <c r="E17" s="17">
        <f>IF(OR($A17="",E$4=""),"",IF(COUNTIFS('Demand Log'!$B$5:$B$124,$A17,'Demand Log'!$C$5:$C$124,E$4)=0,"",SUMIFS('Demand Log'!$H$5:$H$124,'Demand Log'!$B$5:$B$124,$A17,'Demand Log'!$C$5:$C$124,E$4)))</f>
        <v/>
      </c>
      <c r="F17" s="17">
        <f>IF(OR($A17="",F$4=""),"",IF(COUNTIFS('Demand Log'!$B$5:$B$124,$A17,'Demand Log'!$C$5:$C$124,F$4)=0,"",SUMIFS('Demand Log'!$H$5:$H$124,'Demand Log'!$B$5:$B$124,$A17,'Demand Log'!$C$5:$C$124,F$4)))</f>
        <v/>
      </c>
      <c r="G17" s="17">
        <f>IF(OR($A17="",G$4=""),"",IF(COUNTIFS('Demand Log'!$B$5:$B$124,$A17,'Demand Log'!$C$5:$C$124,G$4)=0,"",SUMIFS('Demand Log'!$H$5:$H$124,'Demand Log'!$B$5:$B$124,$A17,'Demand Log'!$C$5:$C$124,G$4)))</f>
        <v/>
      </c>
      <c r="H17" s="17">
        <f>IF($A17="","",IF(COUNTIFS('Demand Log'!$B$5:$B$124,$A17,'Demand Log'!$C$5:$C$124,"&lt;&gt;")=0,"",SUM($C17:$G17)))</f>
        <v/>
      </c>
      <c r="I17" s="17">
        <f>IF($H17="","",SUMIFS('Demand Log'!$G$5:$G$124,'Demand Log'!$B$5:$B$124,$A17))</f>
        <v/>
      </c>
      <c r="J17" s="12">
        <f>IF(OR(NOT(ISNUMBER($H17)),NOT(ISNUMBER($I17)),$I17=0),"",IFERROR($H17/$I17,""))</f>
        <v/>
      </c>
      <c r="K17" s="17">
        <f>IF($H17="","",IF(OR($I17="",$I17=0),"Review staffing",IF(NOT(ISNUMBER(Assumptions!$B$14)),"Check threshold",IF($J17&gt;Assumptions!$B$14,"Review capacity","Within guide"))))</f>
        <v/>
      </c>
    </row>
    <row r="18" ht="21" customHeight="1">
      <c r="A18" s="18">
        <f>IF(NOT(ISNUMBER($B$2)),"",IF(ROW()-4&gt;DAY(DATE(YEAR($B$2),MONTH($B$2)+1,0)),"",DATE(YEAR($B$2),MONTH($B$2),ROW()-4)))</f>
        <v/>
      </c>
      <c r="B18" s="19">
        <f>IF($A18="","",TEXT($A18,"ddd"))</f>
        <v/>
      </c>
      <c r="C18" s="19">
        <f>IF(OR($A18="",C$4=""),"",IF(COUNTIFS('Demand Log'!$B$5:$B$124,$A18,'Demand Log'!$C$5:$C$124,C$4)=0,"",SUMIFS('Demand Log'!$H$5:$H$124,'Demand Log'!$B$5:$B$124,$A18,'Demand Log'!$C$5:$C$124,C$4)))</f>
        <v/>
      </c>
      <c r="D18" s="19">
        <f>IF(OR($A18="",D$4=""),"",IF(COUNTIFS('Demand Log'!$B$5:$B$124,$A18,'Demand Log'!$C$5:$C$124,D$4)=0,"",SUMIFS('Demand Log'!$H$5:$H$124,'Demand Log'!$B$5:$B$124,$A18,'Demand Log'!$C$5:$C$124,D$4)))</f>
        <v/>
      </c>
      <c r="E18" s="19">
        <f>IF(OR($A18="",E$4=""),"",IF(COUNTIFS('Demand Log'!$B$5:$B$124,$A18,'Demand Log'!$C$5:$C$124,E$4)=0,"",SUMIFS('Demand Log'!$H$5:$H$124,'Demand Log'!$B$5:$B$124,$A18,'Demand Log'!$C$5:$C$124,E$4)))</f>
        <v/>
      </c>
      <c r="F18" s="19">
        <f>IF(OR($A18="",F$4=""),"",IF(COUNTIFS('Demand Log'!$B$5:$B$124,$A18,'Demand Log'!$C$5:$C$124,F$4)=0,"",SUMIFS('Demand Log'!$H$5:$H$124,'Demand Log'!$B$5:$B$124,$A18,'Demand Log'!$C$5:$C$124,F$4)))</f>
        <v/>
      </c>
      <c r="G18" s="19">
        <f>IF(OR($A18="",G$4=""),"",IF(COUNTIFS('Demand Log'!$B$5:$B$124,$A18,'Demand Log'!$C$5:$C$124,G$4)=0,"",SUMIFS('Demand Log'!$H$5:$H$124,'Demand Log'!$B$5:$B$124,$A18,'Demand Log'!$C$5:$C$124,G$4)))</f>
        <v/>
      </c>
      <c r="H18" s="19">
        <f>IF($A18="","",IF(COUNTIFS('Demand Log'!$B$5:$B$124,$A18,'Demand Log'!$C$5:$C$124,"&lt;&gt;")=0,"",SUM($C18:$G18)))</f>
        <v/>
      </c>
      <c r="I18" s="19">
        <f>IF($H18="","",SUMIFS('Demand Log'!$G$5:$G$124,'Demand Log'!$B$5:$B$124,$A18))</f>
        <v/>
      </c>
      <c r="J18" s="15">
        <f>IF(OR(NOT(ISNUMBER($H18)),NOT(ISNUMBER($I18)),$I18=0),"",IFERROR($H18/$I18,""))</f>
        <v/>
      </c>
      <c r="K18" s="19">
        <f>IF($H18="","",IF(OR($I18="",$I18=0),"Review staffing",IF(NOT(ISNUMBER(Assumptions!$B$14)),"Check threshold",IF($J18&gt;Assumptions!$B$14,"Review capacity","Within guide"))))</f>
        <v/>
      </c>
    </row>
    <row r="19" ht="21" customHeight="1">
      <c r="A19" s="16">
        <f>IF(NOT(ISNUMBER($B$2)),"",IF(ROW()-4&gt;DAY(DATE(YEAR($B$2),MONTH($B$2)+1,0)),"",DATE(YEAR($B$2),MONTH($B$2),ROW()-4)))</f>
        <v/>
      </c>
      <c r="B19" s="17">
        <f>IF($A19="","",TEXT($A19,"ddd"))</f>
        <v/>
      </c>
      <c r="C19" s="17">
        <f>IF(OR($A19="",C$4=""),"",IF(COUNTIFS('Demand Log'!$B$5:$B$124,$A19,'Demand Log'!$C$5:$C$124,C$4)=0,"",SUMIFS('Demand Log'!$H$5:$H$124,'Demand Log'!$B$5:$B$124,$A19,'Demand Log'!$C$5:$C$124,C$4)))</f>
        <v/>
      </c>
      <c r="D19" s="17">
        <f>IF(OR($A19="",D$4=""),"",IF(COUNTIFS('Demand Log'!$B$5:$B$124,$A19,'Demand Log'!$C$5:$C$124,D$4)=0,"",SUMIFS('Demand Log'!$H$5:$H$124,'Demand Log'!$B$5:$B$124,$A19,'Demand Log'!$C$5:$C$124,D$4)))</f>
        <v/>
      </c>
      <c r="E19" s="17">
        <f>IF(OR($A19="",E$4=""),"",IF(COUNTIFS('Demand Log'!$B$5:$B$124,$A19,'Demand Log'!$C$5:$C$124,E$4)=0,"",SUMIFS('Demand Log'!$H$5:$H$124,'Demand Log'!$B$5:$B$124,$A19,'Demand Log'!$C$5:$C$124,E$4)))</f>
        <v/>
      </c>
      <c r="F19" s="17">
        <f>IF(OR($A19="",F$4=""),"",IF(COUNTIFS('Demand Log'!$B$5:$B$124,$A19,'Demand Log'!$C$5:$C$124,F$4)=0,"",SUMIFS('Demand Log'!$H$5:$H$124,'Demand Log'!$B$5:$B$124,$A19,'Demand Log'!$C$5:$C$124,F$4)))</f>
        <v/>
      </c>
      <c r="G19" s="17">
        <f>IF(OR($A19="",G$4=""),"",IF(COUNTIFS('Demand Log'!$B$5:$B$124,$A19,'Demand Log'!$C$5:$C$124,G$4)=0,"",SUMIFS('Demand Log'!$H$5:$H$124,'Demand Log'!$B$5:$B$124,$A19,'Demand Log'!$C$5:$C$124,G$4)))</f>
        <v/>
      </c>
      <c r="H19" s="17">
        <f>IF($A19="","",IF(COUNTIFS('Demand Log'!$B$5:$B$124,$A19,'Demand Log'!$C$5:$C$124,"&lt;&gt;")=0,"",SUM($C19:$G19)))</f>
        <v/>
      </c>
      <c r="I19" s="17">
        <f>IF($H19="","",SUMIFS('Demand Log'!$G$5:$G$124,'Demand Log'!$B$5:$B$124,$A19))</f>
        <v/>
      </c>
      <c r="J19" s="12">
        <f>IF(OR(NOT(ISNUMBER($H19)),NOT(ISNUMBER($I19)),$I19=0),"",IFERROR($H19/$I19,""))</f>
        <v/>
      </c>
      <c r="K19" s="17">
        <f>IF($H19="","",IF(OR($I19="",$I19=0),"Review staffing",IF(NOT(ISNUMBER(Assumptions!$B$14)),"Check threshold",IF($J19&gt;Assumptions!$B$14,"Review capacity","Within guide"))))</f>
        <v/>
      </c>
    </row>
    <row r="20" ht="21" customHeight="1">
      <c r="A20" s="18">
        <f>IF(NOT(ISNUMBER($B$2)),"",IF(ROW()-4&gt;DAY(DATE(YEAR($B$2),MONTH($B$2)+1,0)),"",DATE(YEAR($B$2),MONTH($B$2),ROW()-4)))</f>
        <v/>
      </c>
      <c r="B20" s="19">
        <f>IF($A20="","",TEXT($A20,"ddd"))</f>
        <v/>
      </c>
      <c r="C20" s="19">
        <f>IF(OR($A20="",C$4=""),"",IF(COUNTIFS('Demand Log'!$B$5:$B$124,$A20,'Demand Log'!$C$5:$C$124,C$4)=0,"",SUMIFS('Demand Log'!$H$5:$H$124,'Demand Log'!$B$5:$B$124,$A20,'Demand Log'!$C$5:$C$124,C$4)))</f>
        <v/>
      </c>
      <c r="D20" s="19">
        <f>IF(OR($A20="",D$4=""),"",IF(COUNTIFS('Demand Log'!$B$5:$B$124,$A20,'Demand Log'!$C$5:$C$124,D$4)=0,"",SUMIFS('Demand Log'!$H$5:$H$124,'Demand Log'!$B$5:$B$124,$A20,'Demand Log'!$C$5:$C$124,D$4)))</f>
        <v/>
      </c>
      <c r="E20" s="19">
        <f>IF(OR($A20="",E$4=""),"",IF(COUNTIFS('Demand Log'!$B$5:$B$124,$A20,'Demand Log'!$C$5:$C$124,E$4)=0,"",SUMIFS('Demand Log'!$H$5:$H$124,'Demand Log'!$B$5:$B$124,$A20,'Demand Log'!$C$5:$C$124,E$4)))</f>
        <v/>
      </c>
      <c r="F20" s="19">
        <f>IF(OR($A20="",F$4=""),"",IF(COUNTIFS('Demand Log'!$B$5:$B$124,$A20,'Demand Log'!$C$5:$C$124,F$4)=0,"",SUMIFS('Demand Log'!$H$5:$H$124,'Demand Log'!$B$5:$B$124,$A20,'Demand Log'!$C$5:$C$124,F$4)))</f>
        <v/>
      </c>
      <c r="G20" s="19">
        <f>IF(OR($A20="",G$4=""),"",IF(COUNTIFS('Demand Log'!$B$5:$B$124,$A20,'Demand Log'!$C$5:$C$124,G$4)=0,"",SUMIFS('Demand Log'!$H$5:$H$124,'Demand Log'!$B$5:$B$124,$A20,'Demand Log'!$C$5:$C$124,G$4)))</f>
        <v/>
      </c>
      <c r="H20" s="19">
        <f>IF($A20="","",IF(COUNTIFS('Demand Log'!$B$5:$B$124,$A20,'Demand Log'!$C$5:$C$124,"&lt;&gt;")=0,"",SUM($C20:$G20)))</f>
        <v/>
      </c>
      <c r="I20" s="19">
        <f>IF($H20="","",SUMIFS('Demand Log'!$G$5:$G$124,'Demand Log'!$B$5:$B$124,$A20))</f>
        <v/>
      </c>
      <c r="J20" s="15">
        <f>IF(OR(NOT(ISNUMBER($H20)),NOT(ISNUMBER($I20)),$I20=0),"",IFERROR($H20/$I20,""))</f>
        <v/>
      </c>
      <c r="K20" s="19">
        <f>IF($H20="","",IF(OR($I20="",$I20=0),"Review staffing",IF(NOT(ISNUMBER(Assumptions!$B$14)),"Check threshold",IF($J20&gt;Assumptions!$B$14,"Review capacity","Within guide"))))</f>
        <v/>
      </c>
    </row>
    <row r="21" ht="21" customHeight="1">
      <c r="A21" s="16">
        <f>IF(NOT(ISNUMBER($B$2)),"",IF(ROW()-4&gt;DAY(DATE(YEAR($B$2),MONTH($B$2)+1,0)),"",DATE(YEAR($B$2),MONTH($B$2),ROW()-4)))</f>
        <v/>
      </c>
      <c r="B21" s="17">
        <f>IF($A21="","",TEXT($A21,"ddd"))</f>
        <v/>
      </c>
      <c r="C21" s="17">
        <f>IF(OR($A21="",C$4=""),"",IF(COUNTIFS('Demand Log'!$B$5:$B$124,$A21,'Demand Log'!$C$5:$C$124,C$4)=0,"",SUMIFS('Demand Log'!$H$5:$H$124,'Demand Log'!$B$5:$B$124,$A21,'Demand Log'!$C$5:$C$124,C$4)))</f>
        <v/>
      </c>
      <c r="D21" s="17">
        <f>IF(OR($A21="",D$4=""),"",IF(COUNTIFS('Demand Log'!$B$5:$B$124,$A21,'Demand Log'!$C$5:$C$124,D$4)=0,"",SUMIFS('Demand Log'!$H$5:$H$124,'Demand Log'!$B$5:$B$124,$A21,'Demand Log'!$C$5:$C$124,D$4)))</f>
        <v/>
      </c>
      <c r="E21" s="17">
        <f>IF(OR($A21="",E$4=""),"",IF(COUNTIFS('Demand Log'!$B$5:$B$124,$A21,'Demand Log'!$C$5:$C$124,E$4)=0,"",SUMIFS('Demand Log'!$H$5:$H$124,'Demand Log'!$B$5:$B$124,$A21,'Demand Log'!$C$5:$C$124,E$4)))</f>
        <v/>
      </c>
      <c r="F21" s="17">
        <f>IF(OR($A21="",F$4=""),"",IF(COUNTIFS('Demand Log'!$B$5:$B$124,$A21,'Demand Log'!$C$5:$C$124,F$4)=0,"",SUMIFS('Demand Log'!$H$5:$H$124,'Demand Log'!$B$5:$B$124,$A21,'Demand Log'!$C$5:$C$124,F$4)))</f>
        <v/>
      </c>
      <c r="G21" s="17">
        <f>IF(OR($A21="",G$4=""),"",IF(COUNTIFS('Demand Log'!$B$5:$B$124,$A21,'Demand Log'!$C$5:$C$124,G$4)=0,"",SUMIFS('Demand Log'!$H$5:$H$124,'Demand Log'!$B$5:$B$124,$A21,'Demand Log'!$C$5:$C$124,G$4)))</f>
        <v/>
      </c>
      <c r="H21" s="17">
        <f>IF($A21="","",IF(COUNTIFS('Demand Log'!$B$5:$B$124,$A21,'Demand Log'!$C$5:$C$124,"&lt;&gt;")=0,"",SUM($C21:$G21)))</f>
        <v/>
      </c>
      <c r="I21" s="17">
        <f>IF($H21="","",SUMIFS('Demand Log'!$G$5:$G$124,'Demand Log'!$B$5:$B$124,$A21))</f>
        <v/>
      </c>
      <c r="J21" s="12">
        <f>IF(OR(NOT(ISNUMBER($H21)),NOT(ISNUMBER($I21)),$I21=0),"",IFERROR($H21/$I21,""))</f>
        <v/>
      </c>
      <c r="K21" s="17">
        <f>IF($H21="","",IF(OR($I21="",$I21=0),"Review staffing",IF(NOT(ISNUMBER(Assumptions!$B$14)),"Check threshold",IF($J21&gt;Assumptions!$B$14,"Review capacity","Within guide"))))</f>
        <v/>
      </c>
    </row>
    <row r="22" ht="21" customHeight="1">
      <c r="A22" s="18">
        <f>IF(NOT(ISNUMBER($B$2)),"",IF(ROW()-4&gt;DAY(DATE(YEAR($B$2),MONTH($B$2)+1,0)),"",DATE(YEAR($B$2),MONTH($B$2),ROW()-4)))</f>
        <v/>
      </c>
      <c r="B22" s="19">
        <f>IF($A22="","",TEXT($A22,"ddd"))</f>
        <v/>
      </c>
      <c r="C22" s="19">
        <f>IF(OR($A22="",C$4=""),"",IF(COUNTIFS('Demand Log'!$B$5:$B$124,$A22,'Demand Log'!$C$5:$C$124,C$4)=0,"",SUMIFS('Demand Log'!$H$5:$H$124,'Demand Log'!$B$5:$B$124,$A22,'Demand Log'!$C$5:$C$124,C$4)))</f>
        <v/>
      </c>
      <c r="D22" s="19">
        <f>IF(OR($A22="",D$4=""),"",IF(COUNTIFS('Demand Log'!$B$5:$B$124,$A22,'Demand Log'!$C$5:$C$124,D$4)=0,"",SUMIFS('Demand Log'!$H$5:$H$124,'Demand Log'!$B$5:$B$124,$A22,'Demand Log'!$C$5:$C$124,D$4)))</f>
        <v/>
      </c>
      <c r="E22" s="19">
        <f>IF(OR($A22="",E$4=""),"",IF(COUNTIFS('Demand Log'!$B$5:$B$124,$A22,'Demand Log'!$C$5:$C$124,E$4)=0,"",SUMIFS('Demand Log'!$H$5:$H$124,'Demand Log'!$B$5:$B$124,$A22,'Demand Log'!$C$5:$C$124,E$4)))</f>
        <v/>
      </c>
      <c r="F22" s="19">
        <f>IF(OR($A22="",F$4=""),"",IF(COUNTIFS('Demand Log'!$B$5:$B$124,$A22,'Demand Log'!$C$5:$C$124,F$4)=0,"",SUMIFS('Demand Log'!$H$5:$H$124,'Demand Log'!$B$5:$B$124,$A22,'Demand Log'!$C$5:$C$124,F$4)))</f>
        <v/>
      </c>
      <c r="G22" s="19">
        <f>IF(OR($A22="",G$4=""),"",IF(COUNTIFS('Demand Log'!$B$5:$B$124,$A22,'Demand Log'!$C$5:$C$124,G$4)=0,"",SUMIFS('Demand Log'!$H$5:$H$124,'Demand Log'!$B$5:$B$124,$A22,'Demand Log'!$C$5:$C$124,G$4)))</f>
        <v/>
      </c>
      <c r="H22" s="19">
        <f>IF($A22="","",IF(COUNTIFS('Demand Log'!$B$5:$B$124,$A22,'Demand Log'!$C$5:$C$124,"&lt;&gt;")=0,"",SUM($C22:$G22)))</f>
        <v/>
      </c>
      <c r="I22" s="19">
        <f>IF($H22="","",SUMIFS('Demand Log'!$G$5:$G$124,'Demand Log'!$B$5:$B$124,$A22))</f>
        <v/>
      </c>
      <c r="J22" s="15">
        <f>IF(OR(NOT(ISNUMBER($H22)),NOT(ISNUMBER($I22)),$I22=0),"",IFERROR($H22/$I22,""))</f>
        <v/>
      </c>
      <c r="K22" s="19">
        <f>IF($H22="","",IF(OR($I22="",$I22=0),"Review staffing",IF(NOT(ISNUMBER(Assumptions!$B$14)),"Check threshold",IF($J22&gt;Assumptions!$B$14,"Review capacity","Within guide"))))</f>
        <v/>
      </c>
    </row>
    <row r="23" ht="21" customHeight="1">
      <c r="A23" s="16">
        <f>IF(NOT(ISNUMBER($B$2)),"",IF(ROW()-4&gt;DAY(DATE(YEAR($B$2),MONTH($B$2)+1,0)),"",DATE(YEAR($B$2),MONTH($B$2),ROW()-4)))</f>
        <v/>
      </c>
      <c r="B23" s="17">
        <f>IF($A23="","",TEXT($A23,"ddd"))</f>
        <v/>
      </c>
      <c r="C23" s="17">
        <f>IF(OR($A23="",C$4=""),"",IF(COUNTIFS('Demand Log'!$B$5:$B$124,$A23,'Demand Log'!$C$5:$C$124,C$4)=0,"",SUMIFS('Demand Log'!$H$5:$H$124,'Demand Log'!$B$5:$B$124,$A23,'Demand Log'!$C$5:$C$124,C$4)))</f>
        <v/>
      </c>
      <c r="D23" s="17">
        <f>IF(OR($A23="",D$4=""),"",IF(COUNTIFS('Demand Log'!$B$5:$B$124,$A23,'Demand Log'!$C$5:$C$124,D$4)=0,"",SUMIFS('Demand Log'!$H$5:$H$124,'Demand Log'!$B$5:$B$124,$A23,'Demand Log'!$C$5:$C$124,D$4)))</f>
        <v/>
      </c>
      <c r="E23" s="17">
        <f>IF(OR($A23="",E$4=""),"",IF(COUNTIFS('Demand Log'!$B$5:$B$124,$A23,'Demand Log'!$C$5:$C$124,E$4)=0,"",SUMIFS('Demand Log'!$H$5:$H$124,'Demand Log'!$B$5:$B$124,$A23,'Demand Log'!$C$5:$C$124,E$4)))</f>
        <v/>
      </c>
      <c r="F23" s="17">
        <f>IF(OR($A23="",F$4=""),"",IF(COUNTIFS('Demand Log'!$B$5:$B$124,$A23,'Demand Log'!$C$5:$C$124,F$4)=0,"",SUMIFS('Demand Log'!$H$5:$H$124,'Demand Log'!$B$5:$B$124,$A23,'Demand Log'!$C$5:$C$124,F$4)))</f>
        <v/>
      </c>
      <c r="G23" s="17">
        <f>IF(OR($A23="",G$4=""),"",IF(COUNTIFS('Demand Log'!$B$5:$B$124,$A23,'Demand Log'!$C$5:$C$124,G$4)=0,"",SUMIFS('Demand Log'!$H$5:$H$124,'Demand Log'!$B$5:$B$124,$A23,'Demand Log'!$C$5:$C$124,G$4)))</f>
        <v/>
      </c>
      <c r="H23" s="17">
        <f>IF($A23="","",IF(COUNTIFS('Demand Log'!$B$5:$B$124,$A23,'Demand Log'!$C$5:$C$124,"&lt;&gt;")=0,"",SUM($C23:$G23)))</f>
        <v/>
      </c>
      <c r="I23" s="17">
        <f>IF($H23="","",SUMIFS('Demand Log'!$G$5:$G$124,'Demand Log'!$B$5:$B$124,$A23))</f>
        <v/>
      </c>
      <c r="J23" s="12">
        <f>IF(OR(NOT(ISNUMBER($H23)),NOT(ISNUMBER($I23)),$I23=0),"",IFERROR($H23/$I23,""))</f>
        <v/>
      </c>
      <c r="K23" s="17">
        <f>IF($H23="","",IF(OR($I23="",$I23=0),"Review staffing",IF(NOT(ISNUMBER(Assumptions!$B$14)),"Check threshold",IF($J23&gt;Assumptions!$B$14,"Review capacity","Within guide"))))</f>
        <v/>
      </c>
    </row>
    <row r="24" ht="21" customHeight="1">
      <c r="A24" s="18">
        <f>IF(NOT(ISNUMBER($B$2)),"",IF(ROW()-4&gt;DAY(DATE(YEAR($B$2),MONTH($B$2)+1,0)),"",DATE(YEAR($B$2),MONTH($B$2),ROW()-4)))</f>
        <v/>
      </c>
      <c r="B24" s="19">
        <f>IF($A24="","",TEXT($A24,"ddd"))</f>
        <v/>
      </c>
      <c r="C24" s="19">
        <f>IF(OR($A24="",C$4=""),"",IF(COUNTIFS('Demand Log'!$B$5:$B$124,$A24,'Demand Log'!$C$5:$C$124,C$4)=0,"",SUMIFS('Demand Log'!$H$5:$H$124,'Demand Log'!$B$5:$B$124,$A24,'Demand Log'!$C$5:$C$124,C$4)))</f>
        <v/>
      </c>
      <c r="D24" s="19">
        <f>IF(OR($A24="",D$4=""),"",IF(COUNTIFS('Demand Log'!$B$5:$B$124,$A24,'Demand Log'!$C$5:$C$124,D$4)=0,"",SUMIFS('Demand Log'!$H$5:$H$124,'Demand Log'!$B$5:$B$124,$A24,'Demand Log'!$C$5:$C$124,D$4)))</f>
        <v/>
      </c>
      <c r="E24" s="19">
        <f>IF(OR($A24="",E$4=""),"",IF(COUNTIFS('Demand Log'!$B$5:$B$124,$A24,'Demand Log'!$C$5:$C$124,E$4)=0,"",SUMIFS('Demand Log'!$H$5:$H$124,'Demand Log'!$B$5:$B$124,$A24,'Demand Log'!$C$5:$C$124,E$4)))</f>
        <v/>
      </c>
      <c r="F24" s="19">
        <f>IF(OR($A24="",F$4=""),"",IF(COUNTIFS('Demand Log'!$B$5:$B$124,$A24,'Demand Log'!$C$5:$C$124,F$4)=0,"",SUMIFS('Demand Log'!$H$5:$H$124,'Demand Log'!$B$5:$B$124,$A24,'Demand Log'!$C$5:$C$124,F$4)))</f>
        <v/>
      </c>
      <c r="G24" s="19">
        <f>IF(OR($A24="",G$4=""),"",IF(COUNTIFS('Demand Log'!$B$5:$B$124,$A24,'Demand Log'!$C$5:$C$124,G$4)=0,"",SUMIFS('Demand Log'!$H$5:$H$124,'Demand Log'!$B$5:$B$124,$A24,'Demand Log'!$C$5:$C$124,G$4)))</f>
        <v/>
      </c>
      <c r="H24" s="19">
        <f>IF($A24="","",IF(COUNTIFS('Demand Log'!$B$5:$B$124,$A24,'Demand Log'!$C$5:$C$124,"&lt;&gt;")=0,"",SUM($C24:$G24)))</f>
        <v/>
      </c>
      <c r="I24" s="19">
        <f>IF($H24="","",SUMIFS('Demand Log'!$G$5:$G$124,'Demand Log'!$B$5:$B$124,$A24))</f>
        <v/>
      </c>
      <c r="J24" s="15">
        <f>IF(OR(NOT(ISNUMBER($H24)),NOT(ISNUMBER($I24)),$I24=0),"",IFERROR($H24/$I24,""))</f>
        <v/>
      </c>
      <c r="K24" s="19">
        <f>IF($H24="","",IF(OR($I24="",$I24=0),"Review staffing",IF(NOT(ISNUMBER(Assumptions!$B$14)),"Check threshold",IF($J24&gt;Assumptions!$B$14,"Review capacity","Within guide"))))</f>
        <v/>
      </c>
    </row>
    <row r="25" ht="21" customHeight="1">
      <c r="A25" s="16">
        <f>IF(NOT(ISNUMBER($B$2)),"",IF(ROW()-4&gt;DAY(DATE(YEAR($B$2),MONTH($B$2)+1,0)),"",DATE(YEAR($B$2),MONTH($B$2),ROW()-4)))</f>
        <v/>
      </c>
      <c r="B25" s="17">
        <f>IF($A25="","",TEXT($A25,"ddd"))</f>
        <v/>
      </c>
      <c r="C25" s="17">
        <f>IF(OR($A25="",C$4=""),"",IF(COUNTIFS('Demand Log'!$B$5:$B$124,$A25,'Demand Log'!$C$5:$C$124,C$4)=0,"",SUMIFS('Demand Log'!$H$5:$H$124,'Demand Log'!$B$5:$B$124,$A25,'Demand Log'!$C$5:$C$124,C$4)))</f>
        <v/>
      </c>
      <c r="D25" s="17">
        <f>IF(OR($A25="",D$4=""),"",IF(COUNTIFS('Demand Log'!$B$5:$B$124,$A25,'Demand Log'!$C$5:$C$124,D$4)=0,"",SUMIFS('Demand Log'!$H$5:$H$124,'Demand Log'!$B$5:$B$124,$A25,'Demand Log'!$C$5:$C$124,D$4)))</f>
        <v/>
      </c>
      <c r="E25" s="17">
        <f>IF(OR($A25="",E$4=""),"",IF(COUNTIFS('Demand Log'!$B$5:$B$124,$A25,'Demand Log'!$C$5:$C$124,E$4)=0,"",SUMIFS('Demand Log'!$H$5:$H$124,'Demand Log'!$B$5:$B$124,$A25,'Demand Log'!$C$5:$C$124,E$4)))</f>
        <v/>
      </c>
      <c r="F25" s="17">
        <f>IF(OR($A25="",F$4=""),"",IF(COUNTIFS('Demand Log'!$B$5:$B$124,$A25,'Demand Log'!$C$5:$C$124,F$4)=0,"",SUMIFS('Demand Log'!$H$5:$H$124,'Demand Log'!$B$5:$B$124,$A25,'Demand Log'!$C$5:$C$124,F$4)))</f>
        <v/>
      </c>
      <c r="G25" s="17">
        <f>IF(OR($A25="",G$4=""),"",IF(COUNTIFS('Demand Log'!$B$5:$B$124,$A25,'Demand Log'!$C$5:$C$124,G$4)=0,"",SUMIFS('Demand Log'!$H$5:$H$124,'Demand Log'!$B$5:$B$124,$A25,'Demand Log'!$C$5:$C$124,G$4)))</f>
        <v/>
      </c>
      <c r="H25" s="17">
        <f>IF($A25="","",IF(COUNTIFS('Demand Log'!$B$5:$B$124,$A25,'Demand Log'!$C$5:$C$124,"&lt;&gt;")=0,"",SUM($C25:$G25)))</f>
        <v/>
      </c>
      <c r="I25" s="17">
        <f>IF($H25="","",SUMIFS('Demand Log'!$G$5:$G$124,'Demand Log'!$B$5:$B$124,$A25))</f>
        <v/>
      </c>
      <c r="J25" s="12">
        <f>IF(OR(NOT(ISNUMBER($H25)),NOT(ISNUMBER($I25)),$I25=0),"",IFERROR($H25/$I25,""))</f>
        <v/>
      </c>
      <c r="K25" s="17">
        <f>IF($H25="","",IF(OR($I25="",$I25=0),"Review staffing",IF(NOT(ISNUMBER(Assumptions!$B$14)),"Check threshold",IF($J25&gt;Assumptions!$B$14,"Review capacity","Within guide"))))</f>
        <v/>
      </c>
    </row>
    <row r="26" ht="21" customHeight="1">
      <c r="A26" s="18">
        <f>IF(NOT(ISNUMBER($B$2)),"",IF(ROW()-4&gt;DAY(DATE(YEAR($B$2),MONTH($B$2)+1,0)),"",DATE(YEAR($B$2),MONTH($B$2),ROW()-4)))</f>
        <v/>
      </c>
      <c r="B26" s="19">
        <f>IF($A26="","",TEXT($A26,"ddd"))</f>
        <v/>
      </c>
      <c r="C26" s="19">
        <f>IF(OR($A26="",C$4=""),"",IF(COUNTIFS('Demand Log'!$B$5:$B$124,$A26,'Demand Log'!$C$5:$C$124,C$4)=0,"",SUMIFS('Demand Log'!$H$5:$H$124,'Demand Log'!$B$5:$B$124,$A26,'Demand Log'!$C$5:$C$124,C$4)))</f>
        <v/>
      </c>
      <c r="D26" s="19">
        <f>IF(OR($A26="",D$4=""),"",IF(COUNTIFS('Demand Log'!$B$5:$B$124,$A26,'Demand Log'!$C$5:$C$124,D$4)=0,"",SUMIFS('Demand Log'!$H$5:$H$124,'Demand Log'!$B$5:$B$124,$A26,'Demand Log'!$C$5:$C$124,D$4)))</f>
        <v/>
      </c>
      <c r="E26" s="19">
        <f>IF(OR($A26="",E$4=""),"",IF(COUNTIFS('Demand Log'!$B$5:$B$124,$A26,'Demand Log'!$C$5:$C$124,E$4)=0,"",SUMIFS('Demand Log'!$H$5:$H$124,'Demand Log'!$B$5:$B$124,$A26,'Demand Log'!$C$5:$C$124,E$4)))</f>
        <v/>
      </c>
      <c r="F26" s="19">
        <f>IF(OR($A26="",F$4=""),"",IF(COUNTIFS('Demand Log'!$B$5:$B$124,$A26,'Demand Log'!$C$5:$C$124,F$4)=0,"",SUMIFS('Demand Log'!$H$5:$H$124,'Demand Log'!$B$5:$B$124,$A26,'Demand Log'!$C$5:$C$124,F$4)))</f>
        <v/>
      </c>
      <c r="G26" s="19">
        <f>IF(OR($A26="",G$4=""),"",IF(COUNTIFS('Demand Log'!$B$5:$B$124,$A26,'Demand Log'!$C$5:$C$124,G$4)=0,"",SUMIFS('Demand Log'!$H$5:$H$124,'Demand Log'!$B$5:$B$124,$A26,'Demand Log'!$C$5:$C$124,G$4)))</f>
        <v/>
      </c>
      <c r="H26" s="19">
        <f>IF($A26="","",IF(COUNTIFS('Demand Log'!$B$5:$B$124,$A26,'Demand Log'!$C$5:$C$124,"&lt;&gt;")=0,"",SUM($C26:$G26)))</f>
        <v/>
      </c>
      <c r="I26" s="19">
        <f>IF($H26="","",SUMIFS('Demand Log'!$G$5:$G$124,'Demand Log'!$B$5:$B$124,$A26))</f>
        <v/>
      </c>
      <c r="J26" s="15">
        <f>IF(OR(NOT(ISNUMBER($H26)),NOT(ISNUMBER($I26)),$I26=0),"",IFERROR($H26/$I26,""))</f>
        <v/>
      </c>
      <c r="K26" s="19">
        <f>IF($H26="","",IF(OR($I26="",$I26=0),"Review staffing",IF(NOT(ISNUMBER(Assumptions!$B$14)),"Check threshold",IF($J26&gt;Assumptions!$B$14,"Review capacity","Within guide"))))</f>
        <v/>
      </c>
    </row>
    <row r="27" ht="21" customHeight="1">
      <c r="A27" s="16">
        <f>IF(NOT(ISNUMBER($B$2)),"",IF(ROW()-4&gt;DAY(DATE(YEAR($B$2),MONTH($B$2)+1,0)),"",DATE(YEAR($B$2),MONTH($B$2),ROW()-4)))</f>
        <v/>
      </c>
      <c r="B27" s="17">
        <f>IF($A27="","",TEXT($A27,"ddd"))</f>
        <v/>
      </c>
      <c r="C27" s="17">
        <f>IF(OR($A27="",C$4=""),"",IF(COUNTIFS('Demand Log'!$B$5:$B$124,$A27,'Demand Log'!$C$5:$C$124,C$4)=0,"",SUMIFS('Demand Log'!$H$5:$H$124,'Demand Log'!$B$5:$B$124,$A27,'Demand Log'!$C$5:$C$124,C$4)))</f>
        <v/>
      </c>
      <c r="D27" s="17">
        <f>IF(OR($A27="",D$4=""),"",IF(COUNTIFS('Demand Log'!$B$5:$B$124,$A27,'Demand Log'!$C$5:$C$124,D$4)=0,"",SUMIFS('Demand Log'!$H$5:$H$124,'Demand Log'!$B$5:$B$124,$A27,'Demand Log'!$C$5:$C$124,D$4)))</f>
        <v/>
      </c>
      <c r="E27" s="17">
        <f>IF(OR($A27="",E$4=""),"",IF(COUNTIFS('Demand Log'!$B$5:$B$124,$A27,'Demand Log'!$C$5:$C$124,E$4)=0,"",SUMIFS('Demand Log'!$H$5:$H$124,'Demand Log'!$B$5:$B$124,$A27,'Demand Log'!$C$5:$C$124,E$4)))</f>
        <v/>
      </c>
      <c r="F27" s="17">
        <f>IF(OR($A27="",F$4=""),"",IF(COUNTIFS('Demand Log'!$B$5:$B$124,$A27,'Demand Log'!$C$5:$C$124,F$4)=0,"",SUMIFS('Demand Log'!$H$5:$H$124,'Demand Log'!$B$5:$B$124,$A27,'Demand Log'!$C$5:$C$124,F$4)))</f>
        <v/>
      </c>
      <c r="G27" s="17">
        <f>IF(OR($A27="",G$4=""),"",IF(COUNTIFS('Demand Log'!$B$5:$B$124,$A27,'Demand Log'!$C$5:$C$124,G$4)=0,"",SUMIFS('Demand Log'!$H$5:$H$124,'Demand Log'!$B$5:$B$124,$A27,'Demand Log'!$C$5:$C$124,G$4)))</f>
        <v/>
      </c>
      <c r="H27" s="17">
        <f>IF($A27="","",IF(COUNTIFS('Demand Log'!$B$5:$B$124,$A27,'Demand Log'!$C$5:$C$124,"&lt;&gt;")=0,"",SUM($C27:$G27)))</f>
        <v/>
      </c>
      <c r="I27" s="17">
        <f>IF($H27="","",SUMIFS('Demand Log'!$G$5:$G$124,'Demand Log'!$B$5:$B$124,$A27))</f>
        <v/>
      </c>
      <c r="J27" s="12">
        <f>IF(OR(NOT(ISNUMBER($H27)),NOT(ISNUMBER($I27)),$I27=0),"",IFERROR($H27/$I27,""))</f>
        <v/>
      </c>
      <c r="K27" s="17">
        <f>IF($H27="","",IF(OR($I27="",$I27=0),"Review staffing",IF(NOT(ISNUMBER(Assumptions!$B$14)),"Check threshold",IF($J27&gt;Assumptions!$B$14,"Review capacity","Within guide"))))</f>
        <v/>
      </c>
    </row>
    <row r="28" ht="21" customHeight="1">
      <c r="A28" s="18">
        <f>IF(NOT(ISNUMBER($B$2)),"",IF(ROW()-4&gt;DAY(DATE(YEAR($B$2),MONTH($B$2)+1,0)),"",DATE(YEAR($B$2),MONTH($B$2),ROW()-4)))</f>
        <v/>
      </c>
      <c r="B28" s="19">
        <f>IF($A28="","",TEXT($A28,"ddd"))</f>
        <v/>
      </c>
      <c r="C28" s="19">
        <f>IF(OR($A28="",C$4=""),"",IF(COUNTIFS('Demand Log'!$B$5:$B$124,$A28,'Demand Log'!$C$5:$C$124,C$4)=0,"",SUMIFS('Demand Log'!$H$5:$H$124,'Demand Log'!$B$5:$B$124,$A28,'Demand Log'!$C$5:$C$124,C$4)))</f>
        <v/>
      </c>
      <c r="D28" s="19">
        <f>IF(OR($A28="",D$4=""),"",IF(COUNTIFS('Demand Log'!$B$5:$B$124,$A28,'Demand Log'!$C$5:$C$124,D$4)=0,"",SUMIFS('Demand Log'!$H$5:$H$124,'Demand Log'!$B$5:$B$124,$A28,'Demand Log'!$C$5:$C$124,D$4)))</f>
        <v/>
      </c>
      <c r="E28" s="19">
        <f>IF(OR($A28="",E$4=""),"",IF(COUNTIFS('Demand Log'!$B$5:$B$124,$A28,'Demand Log'!$C$5:$C$124,E$4)=0,"",SUMIFS('Demand Log'!$H$5:$H$124,'Demand Log'!$B$5:$B$124,$A28,'Demand Log'!$C$5:$C$124,E$4)))</f>
        <v/>
      </c>
      <c r="F28" s="19">
        <f>IF(OR($A28="",F$4=""),"",IF(COUNTIFS('Demand Log'!$B$5:$B$124,$A28,'Demand Log'!$C$5:$C$124,F$4)=0,"",SUMIFS('Demand Log'!$H$5:$H$124,'Demand Log'!$B$5:$B$124,$A28,'Demand Log'!$C$5:$C$124,F$4)))</f>
        <v/>
      </c>
      <c r="G28" s="19">
        <f>IF(OR($A28="",G$4=""),"",IF(COUNTIFS('Demand Log'!$B$5:$B$124,$A28,'Demand Log'!$C$5:$C$124,G$4)=0,"",SUMIFS('Demand Log'!$H$5:$H$124,'Demand Log'!$B$5:$B$124,$A28,'Demand Log'!$C$5:$C$124,G$4)))</f>
        <v/>
      </c>
      <c r="H28" s="19">
        <f>IF($A28="","",IF(COUNTIFS('Demand Log'!$B$5:$B$124,$A28,'Demand Log'!$C$5:$C$124,"&lt;&gt;")=0,"",SUM($C28:$G28)))</f>
        <v/>
      </c>
      <c r="I28" s="19">
        <f>IF($H28="","",SUMIFS('Demand Log'!$G$5:$G$124,'Demand Log'!$B$5:$B$124,$A28))</f>
        <v/>
      </c>
      <c r="J28" s="15">
        <f>IF(OR(NOT(ISNUMBER($H28)),NOT(ISNUMBER($I28)),$I28=0),"",IFERROR($H28/$I28,""))</f>
        <v/>
      </c>
      <c r="K28" s="19">
        <f>IF($H28="","",IF(OR($I28="",$I28=0),"Review staffing",IF(NOT(ISNUMBER(Assumptions!$B$14)),"Check threshold",IF($J28&gt;Assumptions!$B$14,"Review capacity","Within guide"))))</f>
        <v/>
      </c>
    </row>
    <row r="29" ht="21" customHeight="1">
      <c r="A29" s="16">
        <f>IF(NOT(ISNUMBER($B$2)),"",IF(ROW()-4&gt;DAY(DATE(YEAR($B$2),MONTH($B$2)+1,0)),"",DATE(YEAR($B$2),MONTH($B$2),ROW()-4)))</f>
        <v/>
      </c>
      <c r="B29" s="17">
        <f>IF($A29="","",TEXT($A29,"ddd"))</f>
        <v/>
      </c>
      <c r="C29" s="17">
        <f>IF(OR($A29="",C$4=""),"",IF(COUNTIFS('Demand Log'!$B$5:$B$124,$A29,'Demand Log'!$C$5:$C$124,C$4)=0,"",SUMIFS('Demand Log'!$H$5:$H$124,'Demand Log'!$B$5:$B$124,$A29,'Demand Log'!$C$5:$C$124,C$4)))</f>
        <v/>
      </c>
      <c r="D29" s="17">
        <f>IF(OR($A29="",D$4=""),"",IF(COUNTIFS('Demand Log'!$B$5:$B$124,$A29,'Demand Log'!$C$5:$C$124,D$4)=0,"",SUMIFS('Demand Log'!$H$5:$H$124,'Demand Log'!$B$5:$B$124,$A29,'Demand Log'!$C$5:$C$124,D$4)))</f>
        <v/>
      </c>
      <c r="E29" s="17">
        <f>IF(OR($A29="",E$4=""),"",IF(COUNTIFS('Demand Log'!$B$5:$B$124,$A29,'Demand Log'!$C$5:$C$124,E$4)=0,"",SUMIFS('Demand Log'!$H$5:$H$124,'Demand Log'!$B$5:$B$124,$A29,'Demand Log'!$C$5:$C$124,E$4)))</f>
        <v/>
      </c>
      <c r="F29" s="17">
        <f>IF(OR($A29="",F$4=""),"",IF(COUNTIFS('Demand Log'!$B$5:$B$124,$A29,'Demand Log'!$C$5:$C$124,F$4)=0,"",SUMIFS('Demand Log'!$H$5:$H$124,'Demand Log'!$B$5:$B$124,$A29,'Demand Log'!$C$5:$C$124,F$4)))</f>
        <v/>
      </c>
      <c r="G29" s="17">
        <f>IF(OR($A29="",G$4=""),"",IF(COUNTIFS('Demand Log'!$B$5:$B$124,$A29,'Demand Log'!$C$5:$C$124,G$4)=0,"",SUMIFS('Demand Log'!$H$5:$H$124,'Demand Log'!$B$5:$B$124,$A29,'Demand Log'!$C$5:$C$124,G$4)))</f>
        <v/>
      </c>
      <c r="H29" s="17">
        <f>IF($A29="","",IF(COUNTIFS('Demand Log'!$B$5:$B$124,$A29,'Demand Log'!$C$5:$C$124,"&lt;&gt;")=0,"",SUM($C29:$G29)))</f>
        <v/>
      </c>
      <c r="I29" s="17">
        <f>IF($H29="","",SUMIFS('Demand Log'!$G$5:$G$124,'Demand Log'!$B$5:$B$124,$A29))</f>
        <v/>
      </c>
      <c r="J29" s="12">
        <f>IF(OR(NOT(ISNUMBER($H29)),NOT(ISNUMBER($I29)),$I29=0),"",IFERROR($H29/$I29,""))</f>
        <v/>
      </c>
      <c r="K29" s="17">
        <f>IF($H29="","",IF(OR($I29="",$I29=0),"Review staffing",IF(NOT(ISNUMBER(Assumptions!$B$14)),"Check threshold",IF($J29&gt;Assumptions!$B$14,"Review capacity","Within guide"))))</f>
        <v/>
      </c>
    </row>
    <row r="30" ht="21" customHeight="1">
      <c r="A30" s="18">
        <f>IF(NOT(ISNUMBER($B$2)),"",IF(ROW()-4&gt;DAY(DATE(YEAR($B$2),MONTH($B$2)+1,0)),"",DATE(YEAR($B$2),MONTH($B$2),ROW()-4)))</f>
        <v/>
      </c>
      <c r="B30" s="19">
        <f>IF($A30="","",TEXT($A30,"ddd"))</f>
        <v/>
      </c>
      <c r="C30" s="19">
        <f>IF(OR($A30="",C$4=""),"",IF(COUNTIFS('Demand Log'!$B$5:$B$124,$A30,'Demand Log'!$C$5:$C$124,C$4)=0,"",SUMIFS('Demand Log'!$H$5:$H$124,'Demand Log'!$B$5:$B$124,$A30,'Demand Log'!$C$5:$C$124,C$4)))</f>
        <v/>
      </c>
      <c r="D30" s="19">
        <f>IF(OR($A30="",D$4=""),"",IF(COUNTIFS('Demand Log'!$B$5:$B$124,$A30,'Demand Log'!$C$5:$C$124,D$4)=0,"",SUMIFS('Demand Log'!$H$5:$H$124,'Demand Log'!$B$5:$B$124,$A30,'Demand Log'!$C$5:$C$124,D$4)))</f>
        <v/>
      </c>
      <c r="E30" s="19">
        <f>IF(OR($A30="",E$4=""),"",IF(COUNTIFS('Demand Log'!$B$5:$B$124,$A30,'Demand Log'!$C$5:$C$124,E$4)=0,"",SUMIFS('Demand Log'!$H$5:$H$124,'Demand Log'!$B$5:$B$124,$A30,'Demand Log'!$C$5:$C$124,E$4)))</f>
        <v/>
      </c>
      <c r="F30" s="19">
        <f>IF(OR($A30="",F$4=""),"",IF(COUNTIFS('Demand Log'!$B$5:$B$124,$A30,'Demand Log'!$C$5:$C$124,F$4)=0,"",SUMIFS('Demand Log'!$H$5:$H$124,'Demand Log'!$B$5:$B$124,$A30,'Demand Log'!$C$5:$C$124,F$4)))</f>
        <v/>
      </c>
      <c r="G30" s="19">
        <f>IF(OR($A30="",G$4=""),"",IF(COUNTIFS('Demand Log'!$B$5:$B$124,$A30,'Demand Log'!$C$5:$C$124,G$4)=0,"",SUMIFS('Demand Log'!$H$5:$H$124,'Demand Log'!$B$5:$B$124,$A30,'Demand Log'!$C$5:$C$124,G$4)))</f>
        <v/>
      </c>
      <c r="H30" s="19">
        <f>IF($A30="","",IF(COUNTIFS('Demand Log'!$B$5:$B$124,$A30,'Demand Log'!$C$5:$C$124,"&lt;&gt;")=0,"",SUM($C30:$G30)))</f>
        <v/>
      </c>
      <c r="I30" s="19">
        <f>IF($H30="","",SUMIFS('Demand Log'!$G$5:$G$124,'Demand Log'!$B$5:$B$124,$A30))</f>
        <v/>
      </c>
      <c r="J30" s="15">
        <f>IF(OR(NOT(ISNUMBER($H30)),NOT(ISNUMBER($I30)),$I30=0),"",IFERROR($H30/$I30,""))</f>
        <v/>
      </c>
      <c r="K30" s="19">
        <f>IF($H30="","",IF(OR($I30="",$I30=0),"Review staffing",IF(NOT(ISNUMBER(Assumptions!$B$14)),"Check threshold",IF($J30&gt;Assumptions!$B$14,"Review capacity","Within guide"))))</f>
        <v/>
      </c>
    </row>
    <row r="31" ht="21" customHeight="1">
      <c r="A31" s="16">
        <f>IF(NOT(ISNUMBER($B$2)),"",IF(ROW()-4&gt;DAY(DATE(YEAR($B$2),MONTH($B$2)+1,0)),"",DATE(YEAR($B$2),MONTH($B$2),ROW()-4)))</f>
        <v/>
      </c>
      <c r="B31" s="17">
        <f>IF($A31="","",TEXT($A31,"ddd"))</f>
        <v/>
      </c>
      <c r="C31" s="17">
        <f>IF(OR($A31="",C$4=""),"",IF(COUNTIFS('Demand Log'!$B$5:$B$124,$A31,'Demand Log'!$C$5:$C$124,C$4)=0,"",SUMIFS('Demand Log'!$H$5:$H$124,'Demand Log'!$B$5:$B$124,$A31,'Demand Log'!$C$5:$C$124,C$4)))</f>
        <v/>
      </c>
      <c r="D31" s="17">
        <f>IF(OR($A31="",D$4=""),"",IF(COUNTIFS('Demand Log'!$B$5:$B$124,$A31,'Demand Log'!$C$5:$C$124,D$4)=0,"",SUMIFS('Demand Log'!$H$5:$H$124,'Demand Log'!$B$5:$B$124,$A31,'Demand Log'!$C$5:$C$124,D$4)))</f>
        <v/>
      </c>
      <c r="E31" s="17">
        <f>IF(OR($A31="",E$4=""),"",IF(COUNTIFS('Demand Log'!$B$5:$B$124,$A31,'Demand Log'!$C$5:$C$124,E$4)=0,"",SUMIFS('Demand Log'!$H$5:$H$124,'Demand Log'!$B$5:$B$124,$A31,'Demand Log'!$C$5:$C$124,E$4)))</f>
        <v/>
      </c>
      <c r="F31" s="17">
        <f>IF(OR($A31="",F$4=""),"",IF(COUNTIFS('Demand Log'!$B$5:$B$124,$A31,'Demand Log'!$C$5:$C$124,F$4)=0,"",SUMIFS('Demand Log'!$H$5:$H$124,'Demand Log'!$B$5:$B$124,$A31,'Demand Log'!$C$5:$C$124,F$4)))</f>
        <v/>
      </c>
      <c r="G31" s="17">
        <f>IF(OR($A31="",G$4=""),"",IF(COUNTIFS('Demand Log'!$B$5:$B$124,$A31,'Demand Log'!$C$5:$C$124,G$4)=0,"",SUMIFS('Demand Log'!$H$5:$H$124,'Demand Log'!$B$5:$B$124,$A31,'Demand Log'!$C$5:$C$124,G$4)))</f>
        <v/>
      </c>
      <c r="H31" s="17">
        <f>IF($A31="","",IF(COUNTIFS('Demand Log'!$B$5:$B$124,$A31,'Demand Log'!$C$5:$C$124,"&lt;&gt;")=0,"",SUM($C31:$G31)))</f>
        <v/>
      </c>
      <c r="I31" s="17">
        <f>IF($H31="","",SUMIFS('Demand Log'!$G$5:$G$124,'Demand Log'!$B$5:$B$124,$A31))</f>
        <v/>
      </c>
      <c r="J31" s="12">
        <f>IF(OR(NOT(ISNUMBER($H31)),NOT(ISNUMBER($I31)),$I31=0),"",IFERROR($H31/$I31,""))</f>
        <v/>
      </c>
      <c r="K31" s="17">
        <f>IF($H31="","",IF(OR($I31="",$I31=0),"Review staffing",IF(NOT(ISNUMBER(Assumptions!$B$14)),"Check threshold",IF($J31&gt;Assumptions!$B$14,"Review capacity","Within guide"))))</f>
        <v/>
      </c>
    </row>
    <row r="32" ht="21" customHeight="1">
      <c r="A32" s="18">
        <f>IF(NOT(ISNUMBER($B$2)),"",IF(ROW()-4&gt;DAY(DATE(YEAR($B$2),MONTH($B$2)+1,0)),"",DATE(YEAR($B$2),MONTH($B$2),ROW()-4)))</f>
        <v/>
      </c>
      <c r="B32" s="19">
        <f>IF($A32="","",TEXT($A32,"ddd"))</f>
        <v/>
      </c>
      <c r="C32" s="19">
        <f>IF(OR($A32="",C$4=""),"",IF(COUNTIFS('Demand Log'!$B$5:$B$124,$A32,'Demand Log'!$C$5:$C$124,C$4)=0,"",SUMIFS('Demand Log'!$H$5:$H$124,'Demand Log'!$B$5:$B$124,$A32,'Demand Log'!$C$5:$C$124,C$4)))</f>
        <v/>
      </c>
      <c r="D32" s="19">
        <f>IF(OR($A32="",D$4=""),"",IF(COUNTIFS('Demand Log'!$B$5:$B$124,$A32,'Demand Log'!$C$5:$C$124,D$4)=0,"",SUMIFS('Demand Log'!$H$5:$H$124,'Demand Log'!$B$5:$B$124,$A32,'Demand Log'!$C$5:$C$124,D$4)))</f>
        <v/>
      </c>
      <c r="E32" s="19">
        <f>IF(OR($A32="",E$4=""),"",IF(COUNTIFS('Demand Log'!$B$5:$B$124,$A32,'Demand Log'!$C$5:$C$124,E$4)=0,"",SUMIFS('Demand Log'!$H$5:$H$124,'Demand Log'!$B$5:$B$124,$A32,'Demand Log'!$C$5:$C$124,E$4)))</f>
        <v/>
      </c>
      <c r="F32" s="19">
        <f>IF(OR($A32="",F$4=""),"",IF(COUNTIFS('Demand Log'!$B$5:$B$124,$A32,'Demand Log'!$C$5:$C$124,F$4)=0,"",SUMIFS('Demand Log'!$H$5:$H$124,'Demand Log'!$B$5:$B$124,$A32,'Demand Log'!$C$5:$C$124,F$4)))</f>
        <v/>
      </c>
      <c r="G32" s="19">
        <f>IF(OR($A32="",G$4=""),"",IF(COUNTIFS('Demand Log'!$B$5:$B$124,$A32,'Demand Log'!$C$5:$C$124,G$4)=0,"",SUMIFS('Demand Log'!$H$5:$H$124,'Demand Log'!$B$5:$B$124,$A32,'Demand Log'!$C$5:$C$124,G$4)))</f>
        <v/>
      </c>
      <c r="H32" s="19">
        <f>IF($A32="","",IF(COUNTIFS('Demand Log'!$B$5:$B$124,$A32,'Demand Log'!$C$5:$C$124,"&lt;&gt;")=0,"",SUM($C32:$G32)))</f>
        <v/>
      </c>
      <c r="I32" s="19">
        <f>IF($H32="","",SUMIFS('Demand Log'!$G$5:$G$124,'Demand Log'!$B$5:$B$124,$A32))</f>
        <v/>
      </c>
      <c r="J32" s="15">
        <f>IF(OR(NOT(ISNUMBER($H32)),NOT(ISNUMBER($I32)),$I32=0),"",IFERROR($H32/$I32,""))</f>
        <v/>
      </c>
      <c r="K32" s="19">
        <f>IF($H32="","",IF(OR($I32="",$I32=0),"Review staffing",IF(NOT(ISNUMBER(Assumptions!$B$14)),"Check threshold",IF($J32&gt;Assumptions!$B$14,"Review capacity","Within guide"))))</f>
        <v/>
      </c>
    </row>
    <row r="33" ht="21" customHeight="1">
      <c r="A33" s="16">
        <f>IF(NOT(ISNUMBER($B$2)),"",IF(ROW()-4&gt;DAY(DATE(YEAR($B$2),MONTH($B$2)+1,0)),"",DATE(YEAR($B$2),MONTH($B$2),ROW()-4)))</f>
        <v/>
      </c>
      <c r="B33" s="17">
        <f>IF($A33="","",TEXT($A33,"ddd"))</f>
        <v/>
      </c>
      <c r="C33" s="17">
        <f>IF(OR($A33="",C$4=""),"",IF(COUNTIFS('Demand Log'!$B$5:$B$124,$A33,'Demand Log'!$C$5:$C$124,C$4)=0,"",SUMIFS('Demand Log'!$H$5:$H$124,'Demand Log'!$B$5:$B$124,$A33,'Demand Log'!$C$5:$C$124,C$4)))</f>
        <v/>
      </c>
      <c r="D33" s="17">
        <f>IF(OR($A33="",D$4=""),"",IF(COUNTIFS('Demand Log'!$B$5:$B$124,$A33,'Demand Log'!$C$5:$C$124,D$4)=0,"",SUMIFS('Demand Log'!$H$5:$H$124,'Demand Log'!$B$5:$B$124,$A33,'Demand Log'!$C$5:$C$124,D$4)))</f>
        <v/>
      </c>
      <c r="E33" s="17">
        <f>IF(OR($A33="",E$4=""),"",IF(COUNTIFS('Demand Log'!$B$5:$B$124,$A33,'Demand Log'!$C$5:$C$124,E$4)=0,"",SUMIFS('Demand Log'!$H$5:$H$124,'Demand Log'!$B$5:$B$124,$A33,'Demand Log'!$C$5:$C$124,E$4)))</f>
        <v/>
      </c>
      <c r="F33" s="17">
        <f>IF(OR($A33="",F$4=""),"",IF(COUNTIFS('Demand Log'!$B$5:$B$124,$A33,'Demand Log'!$C$5:$C$124,F$4)=0,"",SUMIFS('Demand Log'!$H$5:$H$124,'Demand Log'!$B$5:$B$124,$A33,'Demand Log'!$C$5:$C$124,F$4)))</f>
        <v/>
      </c>
      <c r="G33" s="17">
        <f>IF(OR($A33="",G$4=""),"",IF(COUNTIFS('Demand Log'!$B$5:$B$124,$A33,'Demand Log'!$C$5:$C$124,G$4)=0,"",SUMIFS('Demand Log'!$H$5:$H$124,'Demand Log'!$B$5:$B$124,$A33,'Demand Log'!$C$5:$C$124,G$4)))</f>
        <v/>
      </c>
      <c r="H33" s="17">
        <f>IF($A33="","",IF(COUNTIFS('Demand Log'!$B$5:$B$124,$A33,'Demand Log'!$C$5:$C$124,"&lt;&gt;")=0,"",SUM($C33:$G33)))</f>
        <v/>
      </c>
      <c r="I33" s="17">
        <f>IF($H33="","",SUMIFS('Demand Log'!$G$5:$G$124,'Demand Log'!$B$5:$B$124,$A33))</f>
        <v/>
      </c>
      <c r="J33" s="12">
        <f>IF(OR(NOT(ISNUMBER($H33)),NOT(ISNUMBER($I33)),$I33=0),"",IFERROR($H33/$I33,""))</f>
        <v/>
      </c>
      <c r="K33" s="17">
        <f>IF($H33="","",IF(OR($I33="",$I33=0),"Review staffing",IF(NOT(ISNUMBER(Assumptions!$B$14)),"Check threshold",IF($J33&gt;Assumptions!$B$14,"Review capacity","Within guide"))))</f>
        <v/>
      </c>
    </row>
    <row r="34" ht="21" customHeight="1">
      <c r="A34" s="18">
        <f>IF(NOT(ISNUMBER($B$2)),"",IF(ROW()-4&gt;DAY(DATE(YEAR($B$2),MONTH($B$2)+1,0)),"",DATE(YEAR($B$2),MONTH($B$2),ROW()-4)))</f>
        <v/>
      </c>
      <c r="B34" s="19">
        <f>IF($A34="","",TEXT($A34,"ddd"))</f>
        <v/>
      </c>
      <c r="C34" s="19">
        <f>IF(OR($A34="",C$4=""),"",IF(COUNTIFS('Demand Log'!$B$5:$B$124,$A34,'Demand Log'!$C$5:$C$124,C$4)=0,"",SUMIFS('Demand Log'!$H$5:$H$124,'Demand Log'!$B$5:$B$124,$A34,'Demand Log'!$C$5:$C$124,C$4)))</f>
        <v/>
      </c>
      <c r="D34" s="19">
        <f>IF(OR($A34="",D$4=""),"",IF(COUNTIFS('Demand Log'!$B$5:$B$124,$A34,'Demand Log'!$C$5:$C$124,D$4)=0,"",SUMIFS('Demand Log'!$H$5:$H$124,'Demand Log'!$B$5:$B$124,$A34,'Demand Log'!$C$5:$C$124,D$4)))</f>
        <v/>
      </c>
      <c r="E34" s="19">
        <f>IF(OR($A34="",E$4=""),"",IF(COUNTIFS('Demand Log'!$B$5:$B$124,$A34,'Demand Log'!$C$5:$C$124,E$4)=0,"",SUMIFS('Demand Log'!$H$5:$H$124,'Demand Log'!$B$5:$B$124,$A34,'Demand Log'!$C$5:$C$124,E$4)))</f>
        <v/>
      </c>
      <c r="F34" s="19">
        <f>IF(OR($A34="",F$4=""),"",IF(COUNTIFS('Demand Log'!$B$5:$B$124,$A34,'Demand Log'!$C$5:$C$124,F$4)=0,"",SUMIFS('Demand Log'!$H$5:$H$124,'Demand Log'!$B$5:$B$124,$A34,'Demand Log'!$C$5:$C$124,F$4)))</f>
        <v/>
      </c>
      <c r="G34" s="19">
        <f>IF(OR($A34="",G$4=""),"",IF(COUNTIFS('Demand Log'!$B$5:$B$124,$A34,'Demand Log'!$C$5:$C$124,G$4)=0,"",SUMIFS('Demand Log'!$H$5:$H$124,'Demand Log'!$B$5:$B$124,$A34,'Demand Log'!$C$5:$C$124,G$4)))</f>
        <v/>
      </c>
      <c r="H34" s="19">
        <f>IF($A34="","",IF(COUNTIFS('Demand Log'!$B$5:$B$124,$A34,'Demand Log'!$C$5:$C$124,"&lt;&gt;")=0,"",SUM($C34:$G34)))</f>
        <v/>
      </c>
      <c r="I34" s="19">
        <f>IF($H34="","",SUMIFS('Demand Log'!$G$5:$G$124,'Demand Log'!$B$5:$B$124,$A34))</f>
        <v/>
      </c>
      <c r="J34" s="15">
        <f>IF(OR(NOT(ISNUMBER($H34)),NOT(ISNUMBER($I34)),$I34=0),"",IFERROR($H34/$I34,""))</f>
        <v/>
      </c>
      <c r="K34" s="19">
        <f>IF($H34="","",IF(OR($I34="",$I34=0),"Review staffing",IF(NOT(ISNUMBER(Assumptions!$B$14)),"Check threshold",IF($J34&gt;Assumptions!$B$14,"Review capacity","Within guide"))))</f>
        <v/>
      </c>
    </row>
    <row r="35" ht="21" customHeight="1">
      <c r="A35" s="16">
        <f>IF(NOT(ISNUMBER($B$2)),"",IF(ROW()-4&gt;DAY(DATE(YEAR($B$2),MONTH($B$2)+1,0)),"",DATE(YEAR($B$2),MONTH($B$2),ROW()-4)))</f>
        <v/>
      </c>
      <c r="B35" s="17">
        <f>IF($A35="","",TEXT($A35,"ddd"))</f>
        <v/>
      </c>
      <c r="C35" s="17">
        <f>IF(OR($A35="",C$4=""),"",IF(COUNTIFS('Demand Log'!$B$5:$B$124,$A35,'Demand Log'!$C$5:$C$124,C$4)=0,"",SUMIFS('Demand Log'!$H$5:$H$124,'Demand Log'!$B$5:$B$124,$A35,'Demand Log'!$C$5:$C$124,C$4)))</f>
        <v/>
      </c>
      <c r="D35" s="17">
        <f>IF(OR($A35="",D$4=""),"",IF(COUNTIFS('Demand Log'!$B$5:$B$124,$A35,'Demand Log'!$C$5:$C$124,D$4)=0,"",SUMIFS('Demand Log'!$H$5:$H$124,'Demand Log'!$B$5:$B$124,$A35,'Demand Log'!$C$5:$C$124,D$4)))</f>
        <v/>
      </c>
      <c r="E35" s="17">
        <f>IF(OR($A35="",E$4=""),"",IF(COUNTIFS('Demand Log'!$B$5:$B$124,$A35,'Demand Log'!$C$5:$C$124,E$4)=0,"",SUMIFS('Demand Log'!$H$5:$H$124,'Demand Log'!$B$5:$B$124,$A35,'Demand Log'!$C$5:$C$124,E$4)))</f>
        <v/>
      </c>
      <c r="F35" s="17">
        <f>IF(OR($A35="",F$4=""),"",IF(COUNTIFS('Demand Log'!$B$5:$B$124,$A35,'Demand Log'!$C$5:$C$124,F$4)=0,"",SUMIFS('Demand Log'!$H$5:$H$124,'Demand Log'!$B$5:$B$124,$A35,'Demand Log'!$C$5:$C$124,F$4)))</f>
        <v/>
      </c>
      <c r="G35" s="17">
        <f>IF(OR($A35="",G$4=""),"",IF(COUNTIFS('Demand Log'!$B$5:$B$124,$A35,'Demand Log'!$C$5:$C$124,G$4)=0,"",SUMIFS('Demand Log'!$H$5:$H$124,'Demand Log'!$B$5:$B$124,$A35,'Demand Log'!$C$5:$C$124,G$4)))</f>
        <v/>
      </c>
      <c r="H35" s="17">
        <f>IF($A35="","",IF(COUNTIFS('Demand Log'!$B$5:$B$124,$A35,'Demand Log'!$C$5:$C$124,"&lt;&gt;")=0,"",SUM($C35:$G35)))</f>
        <v/>
      </c>
      <c r="I35" s="17">
        <f>IF($H35="","",SUMIFS('Demand Log'!$G$5:$G$124,'Demand Log'!$B$5:$B$124,$A35))</f>
        <v/>
      </c>
      <c r="J35" s="12">
        <f>IF(OR(NOT(ISNUMBER($H35)),NOT(ISNUMBER($I35)),$I35=0),"",IFERROR($H35/$I35,""))</f>
        <v/>
      </c>
      <c r="K35" s="17">
        <f>IF($H35="","",IF(OR($I35="",$I35=0),"Review staffing",IF(NOT(ISNUMBER(Assumptions!$B$14)),"Check threshold",IF($J35&gt;Assumptions!$B$14,"Review capacity","Within guide"))))</f>
        <v/>
      </c>
    </row>
  </sheetData>
  <autoFilter ref="A4:K35"/>
  <mergeCells count="1">
    <mergeCell ref="A1:K1"/>
  </mergeCells>
  <conditionalFormatting sqref="J5:J35">
    <cfRule type="expression" priority="1" dxfId="0">
      <formula>AND(ISNUMBER($J5),ISNUMBER($L$2),$J5&gt;$L$2)</formula>
    </cfRule>
  </conditionalFormatting>
  <conditionalFormatting sqref="K5:K35">
    <cfRule type="expression" priority="2" dxfId="0">
      <formula>LEFT($K5,6)="Review"</formula>
    </cfRule>
    <cfRule type="expression" priority="3" dxfId="1">
      <formula>$K5="Within guide"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A93F2C"/>
    <outlinePr summaryBelow="1" summaryRight="1"/>
    <pageSetUpPr/>
  </sheetPr>
  <dimension ref="A1:P12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  <col width="14" customWidth="1" min="4" max="4"/>
    <col width="15" customWidth="1" min="5" max="5"/>
    <col width="18" customWidth="1" min="6" max="6"/>
    <col width="17" customWidth="1" min="7" max="7"/>
    <col width="16" customWidth="1" min="8" max="8"/>
    <col width="13" customWidth="1" min="9" max="9"/>
    <col width="19" customWidth="1" min="10" max="10"/>
    <col width="24" customWidth="1" min="11" max="11"/>
    <col width="14" customWidth="1" min="12" max="12"/>
    <col width="42" customWidth="1" min="13" max="13"/>
    <col hidden="1" width="13" customWidth="1" min="14" max="14"/>
    <col hidden="1" width="13" customWidth="1" min="15" max="15"/>
    <col hidden="1" width="13" customWidth="1" min="16" max="16"/>
  </cols>
  <sheetData>
    <row r="1" ht="28" customHeight="1">
      <c r="A1" s="1" t="inlineStr">
        <is>
          <t>Demand Log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5" t="n"/>
    </row>
    <row r="2">
      <c r="A2" s="2" t="inlineStr">
        <is>
          <t>Enter one row per service and date. Yellow cells are editable; all sample entries are fictional.</t>
        </is>
      </c>
    </row>
    <row r="3">
      <c r="A3" s="2" t="inlineStr">
        <is>
          <t>Planning alerts request a human check and do not represent automated staffing decisions.</t>
        </is>
      </c>
    </row>
    <row r="4" ht="30" customHeight="1">
      <c r="A4" s="9" t="inlineStr">
        <is>
          <t>Record ID</t>
        </is>
      </c>
      <c r="B4" s="9" t="inlineStr">
        <is>
          <t>Service Date</t>
        </is>
      </c>
      <c r="C4" s="9" t="inlineStr">
        <is>
          <t>Service</t>
        </is>
      </c>
      <c r="D4" s="9" t="inlineStr">
        <is>
          <t>Booking Count</t>
        </is>
      </c>
      <c r="E4" s="9" t="inlineStr">
        <is>
          <t>Staff Scheduled</t>
        </is>
      </c>
      <c r="F4" s="9" t="inlineStr">
        <is>
          <t>Capacity per Staff</t>
        </is>
      </c>
      <c r="G4" s="9" t="inlineStr">
        <is>
          <t>Planned Capacity</t>
        </is>
      </c>
      <c r="H4" s="9" t="inlineStr">
        <is>
          <t>Counted Demand</t>
        </is>
      </c>
      <c r="I4" s="9" t="inlineStr">
        <is>
          <t>Utilization</t>
        </is>
      </c>
      <c r="J4" s="9" t="inlineStr">
        <is>
          <t>Staffing Check</t>
        </is>
      </c>
      <c r="K4" s="9" t="inlineStr">
        <is>
          <t>Lead Assignment</t>
        </is>
      </c>
      <c r="L4" s="9" t="inlineStr">
        <is>
          <t>Status</t>
        </is>
      </c>
      <c r="M4" s="9" t="inlineStr">
        <is>
          <t>Notes</t>
        </is>
      </c>
    </row>
    <row r="5" ht="24" customHeight="1">
      <c r="A5" s="20" t="inlineStr">
        <is>
          <t>DEM-F001</t>
        </is>
      </c>
      <c r="B5" s="21" t="n">
        <v>46180</v>
      </c>
      <c r="C5" s="20" t="inlineStr">
        <is>
          <t>Dog Grooming</t>
        </is>
      </c>
      <c r="D5" s="22" t="n">
        <v>8</v>
      </c>
      <c r="E5" s="22" t="n">
        <v>2</v>
      </c>
      <c r="F5" s="23">
        <f>IF($C5="","",IFERROR(IF(ISNUMBER(VLOOKUP($C5,Assumptions!$A$5:$B$9,2,FALSE)),VLOOKUP($C5,Assumptions!$A$5:$B$9,2,FALSE),""),""))</f>
        <v/>
      </c>
      <c r="G5" s="23">
        <f>IF(OR($E5="",$F5="",NOT(ISNUMBER($E5)),NOT(ISNUMBER($F5))),"",$E5*$F5)</f>
        <v/>
      </c>
      <c r="H5" s="23">
        <f>IF(OR($D5="",$L5="",NOT(ISNUMBER($D5))),"",IFERROR(IF(ISNUMBER(VLOOKUP($L5,Assumptions!$D$5:$E$8,2,FALSE)),$D5*VLOOKUP($L5,Assumptions!$D$5:$E$8,2,FALSE),""),""))</f>
        <v/>
      </c>
      <c r="I5" s="24">
        <f>IF(OR($H5="",$G5="",NOT(ISNUMBER($H5)),NOT(ISNUMBER($G5)),$G5=0),"",IFERROR($H5/$G5,""))</f>
        <v/>
      </c>
      <c r="J5" s="10">
        <f>IF($H5="","",IF(OR($E5="",$G5="",$G5=0),"Review staffing",IF(NOT(ISNUMBER(Assumptions!$B$14)),"Check threshold",IF($I5&gt;Assumptions!$B$14,"Review capacity","Within guide"))))</f>
        <v/>
      </c>
      <c r="K5" s="20" t="inlineStr">
        <is>
          <t>Fictional Cedar Crew</t>
        </is>
      </c>
      <c r="L5" s="20" t="inlineStr">
        <is>
          <t>Completed</t>
        </is>
      </c>
      <c r="M5" s="25" t="inlineStr">
        <is>
          <t>Routine early-summer demand.</t>
        </is>
      </c>
      <c r="O5">
        <f>IF(Assumptions!$A$5="","",Assumptions!$A$5)</f>
        <v/>
      </c>
      <c r="P5">
        <f>IF(Assumptions!$D$5="","",Assumptions!$D$5)</f>
        <v/>
      </c>
    </row>
    <row r="6" ht="24" customHeight="1">
      <c r="A6" s="20" t="inlineStr">
        <is>
          <t>DEM-F002</t>
        </is>
      </c>
      <c r="B6" s="21" t="n">
        <v>46188</v>
      </c>
      <c r="C6" s="20" t="inlineStr">
        <is>
          <t>Dog Daycare</t>
        </is>
      </c>
      <c r="D6" s="22" t="n">
        <v>20</v>
      </c>
      <c r="E6" s="22" t="n">
        <v>3</v>
      </c>
      <c r="F6" s="26">
        <f>IF($C6="","",IFERROR(IF(ISNUMBER(VLOOKUP($C6,Assumptions!$A$5:$B$9,2,FALSE)),VLOOKUP($C6,Assumptions!$A$5:$B$9,2,FALSE),""),""))</f>
        <v/>
      </c>
      <c r="G6" s="26">
        <f>IF(OR($E6="",$F6="",NOT(ISNUMBER($E6)),NOT(ISNUMBER($F6))),"",$E6*$F6)</f>
        <v/>
      </c>
      <c r="H6" s="26">
        <f>IF(OR($D6="",$L6="",NOT(ISNUMBER($D6))),"",IFERROR(IF(ISNUMBER(VLOOKUP($L6,Assumptions!$D$5:$E$8,2,FALSE)),$D6*VLOOKUP($L6,Assumptions!$D$5:$E$8,2,FALSE),""),""))</f>
        <v/>
      </c>
      <c r="I6" s="27">
        <f>IF(OR($H6="",$G6="",NOT(ISNUMBER($H6)),NOT(ISNUMBER($G6)),$G6=0),"",IFERROR($H6/$G6,""))</f>
        <v/>
      </c>
      <c r="J6" s="13">
        <f>IF($H6="","",IF(OR($E6="",$G6="",$G6=0),"Review staffing",IF(NOT(ISNUMBER(Assumptions!$B$14)),"Check threshold",IF($I6&gt;Assumptions!$B$14,"Review capacity","Within guide"))))</f>
        <v/>
      </c>
      <c r="K6" s="20" t="inlineStr">
        <is>
          <t>Fictional Maple Crew</t>
        </is>
      </c>
      <c r="L6" s="20" t="inlineStr">
        <is>
          <t>Completed</t>
        </is>
      </c>
      <c r="M6" s="25" t="inlineStr">
        <is>
          <t>Regular weekday attendance.</t>
        </is>
      </c>
      <c r="O6">
        <f>IF(Assumptions!$A$6="","",Assumptions!$A$6)</f>
        <v/>
      </c>
      <c r="P6">
        <f>IF(Assumptions!$D$6="","",Assumptions!$D$6)</f>
        <v/>
      </c>
    </row>
    <row r="7" ht="24" customHeight="1">
      <c r="A7" s="20" t="inlineStr">
        <is>
          <t>DEM-F003</t>
        </is>
      </c>
      <c r="B7" s="21" t="n">
        <v>46202</v>
      </c>
      <c r="C7" s="20" t="inlineStr">
        <is>
          <t>Overnight Boarding</t>
        </is>
      </c>
      <c r="D7" s="22" t="n">
        <v>18</v>
      </c>
      <c r="E7" s="22" t="n">
        <v>2</v>
      </c>
      <c r="F7" s="23">
        <f>IF($C7="","",IFERROR(IF(ISNUMBER(VLOOKUP($C7,Assumptions!$A$5:$B$9,2,FALSE)),VLOOKUP($C7,Assumptions!$A$5:$B$9,2,FALSE),""),""))</f>
        <v/>
      </c>
      <c r="G7" s="23">
        <f>IF(OR($E7="",$F7="",NOT(ISNUMBER($E7)),NOT(ISNUMBER($F7))),"",$E7*$F7)</f>
        <v/>
      </c>
      <c r="H7" s="23">
        <f>IF(OR($D7="",$L7="",NOT(ISNUMBER($D7))),"",IFERROR(IF(ISNUMBER(VLOOKUP($L7,Assumptions!$D$5:$E$8,2,FALSE)),$D7*VLOOKUP($L7,Assumptions!$D$5:$E$8,2,FALSE),""),""))</f>
        <v/>
      </c>
      <c r="I7" s="24">
        <f>IF(OR($H7="",$G7="",NOT(ISNUMBER($H7)),NOT(ISNUMBER($G7)),$G7=0),"",IFERROR($H7/$G7,""))</f>
        <v/>
      </c>
      <c r="J7" s="10">
        <f>IF($H7="","",IF(OR($E7="",$G7="",$G7=0),"Review staffing",IF(NOT(ISNUMBER(Assumptions!$B$14)),"Check threshold",IF($I7&gt;Assumptions!$B$14,"Review capacity","Within guide"))))</f>
        <v/>
      </c>
      <c r="K7" s="20" t="inlineStr">
        <is>
          <t>Fictional Harbor Crew</t>
        </is>
      </c>
      <c r="L7" s="20" t="inlineStr">
        <is>
          <t>Completed</t>
        </is>
      </c>
      <c r="M7" s="25" t="inlineStr">
        <is>
          <t>Demand increased before a holiday week.</t>
        </is>
      </c>
      <c r="O7">
        <f>IF(Assumptions!$A$7="","",Assumptions!$A$7)</f>
        <v/>
      </c>
      <c r="P7">
        <f>IF(Assumptions!$D$7="","",Assumptions!$D$7)</f>
        <v/>
      </c>
    </row>
    <row r="8" ht="24" customHeight="1">
      <c r="A8" s="20" t="inlineStr">
        <is>
          <t>DEM-F004</t>
        </is>
      </c>
      <c r="B8" s="21" t="n">
        <v>46206</v>
      </c>
      <c r="C8" s="20" t="inlineStr">
        <is>
          <t>Dog Daycare</t>
        </is>
      </c>
      <c r="D8" s="22" t="n">
        <v>27</v>
      </c>
      <c r="E8" s="22" t="n">
        <v>3</v>
      </c>
      <c r="F8" s="26">
        <f>IF($C8="","",IFERROR(IF(ISNUMBER(VLOOKUP($C8,Assumptions!$A$5:$B$9,2,FALSE)),VLOOKUP($C8,Assumptions!$A$5:$B$9,2,FALSE),""),""))</f>
        <v/>
      </c>
      <c r="G8" s="26">
        <f>IF(OR($E8="",$F8="",NOT(ISNUMBER($E8)),NOT(ISNUMBER($F8))),"",$E8*$F8)</f>
        <v/>
      </c>
      <c r="H8" s="26">
        <f>IF(OR($D8="",$L8="",NOT(ISNUMBER($D8))),"",IFERROR(IF(ISNUMBER(VLOOKUP($L8,Assumptions!$D$5:$E$8,2,FALSE)),$D8*VLOOKUP($L8,Assumptions!$D$5:$E$8,2,FALSE),""),""))</f>
        <v/>
      </c>
      <c r="I8" s="27">
        <f>IF(OR($H8="",$G8="",NOT(ISNUMBER($H8)),NOT(ISNUMBER($G8)),$G8=0),"",IFERROR($H8/$G8,""))</f>
        <v/>
      </c>
      <c r="J8" s="13">
        <f>IF($H8="","",IF(OR($E8="",$G8="",$G8=0),"Review staffing",IF(NOT(ISNUMBER(Assumptions!$B$14)),"Check threshold",IF($I8&gt;Assumptions!$B$14,"Review capacity","Within guide"))))</f>
        <v/>
      </c>
      <c r="K8" s="20" t="inlineStr">
        <is>
          <t>Fictional Maple Crew</t>
        </is>
      </c>
      <c r="L8" s="20" t="inlineStr">
        <is>
          <t>Completed</t>
        </is>
      </c>
      <c r="M8" s="25" t="inlineStr">
        <is>
          <t>Holiday-week demand requires review.</t>
        </is>
      </c>
      <c r="O8">
        <f>IF(Assumptions!$A$8="","",Assumptions!$A$8)</f>
        <v/>
      </c>
      <c r="P8">
        <f>IF(Assumptions!$D$8="","",Assumptions!$D$8)</f>
        <v/>
      </c>
    </row>
    <row r="9" ht="24" customHeight="1">
      <c r="A9" s="20" t="inlineStr">
        <is>
          <t>DEM-F005</t>
        </is>
      </c>
      <c r="B9" s="21" t="n">
        <v>46207</v>
      </c>
      <c r="C9" s="20" t="inlineStr">
        <is>
          <t>Overnight Boarding</t>
        </is>
      </c>
      <c r="D9" s="22" t="n">
        <v>23</v>
      </c>
      <c r="E9" s="22" t="n">
        <v>2</v>
      </c>
      <c r="F9" s="23">
        <f>IF($C9="","",IFERROR(IF(ISNUMBER(VLOOKUP($C9,Assumptions!$A$5:$B$9,2,FALSE)),VLOOKUP($C9,Assumptions!$A$5:$B$9,2,FALSE),""),""))</f>
        <v/>
      </c>
      <c r="G9" s="23">
        <f>IF(OR($E9="",$F9="",NOT(ISNUMBER($E9)),NOT(ISNUMBER($F9))),"",$E9*$F9)</f>
        <v/>
      </c>
      <c r="H9" s="23">
        <f>IF(OR($D9="",$L9="",NOT(ISNUMBER($D9))),"",IFERROR(IF(ISNUMBER(VLOOKUP($L9,Assumptions!$D$5:$E$8,2,FALSE)),$D9*VLOOKUP($L9,Assumptions!$D$5:$E$8,2,FALSE),""),""))</f>
        <v/>
      </c>
      <c r="I9" s="24">
        <f>IF(OR($H9="",$G9="",NOT(ISNUMBER($H9)),NOT(ISNUMBER($G9)),$G9=0),"",IFERROR($H9/$G9,""))</f>
        <v/>
      </c>
      <c r="J9" s="10">
        <f>IF($H9="","",IF(OR($E9="",$G9="",$G9=0),"Review staffing",IF(NOT(ISNUMBER(Assumptions!$B$14)),"Check threshold",IF($I9&gt;Assumptions!$B$14,"Review capacity","Within guide"))))</f>
        <v/>
      </c>
      <c r="K9" s="20" t="inlineStr">
        <is>
          <t>Fictional Harbor Crew</t>
        </is>
      </c>
      <c r="L9" s="20" t="inlineStr">
        <is>
          <t>Completed</t>
        </is>
      </c>
      <c r="M9" s="25" t="inlineStr">
        <is>
          <t>Holiday demand exceeded the planning guide.</t>
        </is>
      </c>
      <c r="O9">
        <f>IF(Assumptions!$A$9="","",Assumptions!$A$9)</f>
        <v/>
      </c>
    </row>
    <row r="10" ht="24" customHeight="1">
      <c r="A10" s="20" t="inlineStr">
        <is>
          <t>DEM-F006</t>
        </is>
      </c>
      <c r="B10" s="21" t="n">
        <v>46221</v>
      </c>
      <c r="C10" s="20" t="inlineStr">
        <is>
          <t>Dog Walking</t>
        </is>
      </c>
      <c r="D10" s="22" t="n">
        <v>13</v>
      </c>
      <c r="E10" s="22" t="n">
        <v>2</v>
      </c>
      <c r="F10" s="26">
        <f>IF($C10="","",IFERROR(IF(ISNUMBER(VLOOKUP($C10,Assumptions!$A$5:$B$9,2,FALSE)),VLOOKUP($C10,Assumptions!$A$5:$B$9,2,FALSE),""),""))</f>
        <v/>
      </c>
      <c r="G10" s="26">
        <f>IF(OR($E10="",$F10="",NOT(ISNUMBER($E10)),NOT(ISNUMBER($F10))),"",$E10*$F10)</f>
        <v/>
      </c>
      <c r="H10" s="26">
        <f>IF(OR($D10="",$L10="",NOT(ISNUMBER($D10))),"",IFERROR(IF(ISNUMBER(VLOOKUP($L10,Assumptions!$D$5:$E$8,2,FALSE)),$D10*VLOOKUP($L10,Assumptions!$D$5:$E$8,2,FALSE),""),""))</f>
        <v/>
      </c>
      <c r="I10" s="27">
        <f>IF(OR($H10="",$G10="",NOT(ISNUMBER($H10)),NOT(ISNUMBER($G10)),$G10=0),"",IFERROR($H10/$G10,""))</f>
        <v/>
      </c>
      <c r="J10" s="13">
        <f>IF($H10="","",IF(OR($E10="",$G10="",$G10=0),"Review staffing",IF(NOT(ISNUMBER(Assumptions!$B$14)),"Check threshold",IF($I10&gt;Assumptions!$B$14,"Review capacity","Within guide"))))</f>
        <v/>
      </c>
      <c r="K10" s="20" t="inlineStr">
        <is>
          <t>Fictional Cedar Crew</t>
        </is>
      </c>
      <c r="L10" s="20" t="inlineStr">
        <is>
          <t>Completed</t>
        </is>
      </c>
      <c r="M10" s="25" t="inlineStr">
        <is>
          <t>Weekend route demand was elevated.</t>
        </is>
      </c>
    </row>
    <row r="11" ht="24" customHeight="1">
      <c r="A11" s="20" t="inlineStr">
        <is>
          <t>DEM-F007</t>
        </is>
      </c>
      <c r="B11" s="21" t="n">
        <v>46236</v>
      </c>
      <c r="C11" s="20" t="inlineStr">
        <is>
          <t>Pet Sitting</t>
        </is>
      </c>
      <c r="D11" s="22" t="n">
        <v>7</v>
      </c>
      <c r="E11" s="22" t="n">
        <v>2</v>
      </c>
      <c r="F11" s="23">
        <f>IF($C11="","",IFERROR(IF(ISNUMBER(VLOOKUP($C11,Assumptions!$A$5:$B$9,2,FALSE)),VLOOKUP($C11,Assumptions!$A$5:$B$9,2,FALSE),""),""))</f>
        <v/>
      </c>
      <c r="G11" s="23">
        <f>IF(OR($E11="",$F11="",NOT(ISNUMBER($E11)),NOT(ISNUMBER($F11))),"",$E11*$F11)</f>
        <v/>
      </c>
      <c r="H11" s="23">
        <f>IF(OR($D11="",$L11="",NOT(ISNUMBER($D11))),"",IFERROR(IF(ISNUMBER(VLOOKUP($L11,Assumptions!$D$5:$E$8,2,FALSE)),$D11*VLOOKUP($L11,Assumptions!$D$5:$E$8,2,FALSE),""),""))</f>
        <v/>
      </c>
      <c r="I11" s="24">
        <f>IF(OR($H11="",$G11="",NOT(ISNUMBER($H11)),NOT(ISNUMBER($G11)),$G11=0),"",IFERROR($H11/$G11,""))</f>
        <v/>
      </c>
      <c r="J11" s="10">
        <f>IF($H11="","",IF(OR($E11="",$G11="",$G11=0),"Review staffing",IF(NOT(ISNUMBER(Assumptions!$B$14)),"Check threshold",IF($I11&gt;Assumptions!$B$14,"Review capacity","Within guide"))))</f>
        <v/>
      </c>
      <c r="K11" s="20" t="inlineStr">
        <is>
          <t>Fictional Birch Crew</t>
        </is>
      </c>
      <c r="L11" s="20" t="inlineStr">
        <is>
          <t>Completed</t>
        </is>
      </c>
      <c r="M11" s="25" t="inlineStr">
        <is>
          <t>Entered as a completed daily service count.</t>
        </is>
      </c>
    </row>
    <row r="12" ht="24" customHeight="1">
      <c r="A12" s="20" t="inlineStr">
        <is>
          <t>DEM-F008</t>
        </is>
      </c>
      <c r="B12" s="21" t="n">
        <v>46249</v>
      </c>
      <c r="C12" s="20" t="inlineStr">
        <is>
          <t>Dog Grooming</t>
        </is>
      </c>
      <c r="D12" s="22" t="n">
        <v>11</v>
      </c>
      <c r="E12" s="22" t="n">
        <v>2</v>
      </c>
      <c r="F12" s="26">
        <f>IF($C12="","",IFERROR(IF(ISNUMBER(VLOOKUP($C12,Assumptions!$A$5:$B$9,2,FALSE)),VLOOKUP($C12,Assumptions!$A$5:$B$9,2,FALSE),""),""))</f>
        <v/>
      </c>
      <c r="G12" s="26">
        <f>IF(OR($E12="",$F12="",NOT(ISNUMBER($E12)),NOT(ISNUMBER($F12))),"",$E12*$F12)</f>
        <v/>
      </c>
      <c r="H12" s="26">
        <f>IF(OR($D12="",$L12="",NOT(ISNUMBER($D12))),"",IFERROR(IF(ISNUMBER(VLOOKUP($L12,Assumptions!$D$5:$E$8,2,FALSE)),$D12*VLOOKUP($L12,Assumptions!$D$5:$E$8,2,FALSE),""),""))</f>
        <v/>
      </c>
      <c r="I12" s="27">
        <f>IF(OR($H12="",$G12="",NOT(ISNUMBER($H12)),NOT(ISNUMBER($G12)),$G12=0),"",IFERROR($H12/$G12,""))</f>
        <v/>
      </c>
      <c r="J12" s="13">
        <f>IF($H12="","",IF(OR($E12="",$G12="",$G12=0),"Review staffing",IF(NOT(ISNUMBER(Assumptions!$B$14)),"Check threshold",IF($I12&gt;Assumptions!$B$14,"Review capacity","Within guide"))))</f>
        <v/>
      </c>
      <c r="K12" s="20" t="inlineStr">
        <is>
          <t>Fictional Cedar Crew</t>
        </is>
      </c>
      <c r="L12" s="20" t="inlineStr">
        <is>
          <t>Completed</t>
        </is>
      </c>
      <c r="M12" s="25" t="inlineStr">
        <is>
          <t>Back-to-school period demand requires review.</t>
        </is>
      </c>
      <c r="O12">
        <f>IF(Assumptions!$B$12="","",Assumptions!$B$12)</f>
        <v/>
      </c>
    </row>
    <row r="13" ht="24" customHeight="1">
      <c r="A13" s="20" t="inlineStr">
        <is>
          <t>DEM-F009</t>
        </is>
      </c>
      <c r="B13" s="21" t="n">
        <v>46263</v>
      </c>
      <c r="C13" s="20" t="inlineStr">
        <is>
          <t>Dog Daycare</t>
        </is>
      </c>
      <c r="D13" s="22" t="n">
        <v>6</v>
      </c>
      <c r="E13" s="22" t="n">
        <v>2</v>
      </c>
      <c r="F13" s="23">
        <f>IF($C13="","",IFERROR(IF(ISNUMBER(VLOOKUP($C13,Assumptions!$A$5:$B$9,2,FALSE)),VLOOKUP($C13,Assumptions!$A$5:$B$9,2,FALSE),""),""))</f>
        <v/>
      </c>
      <c r="G13" s="23">
        <f>IF(OR($E13="",$F13="",NOT(ISNUMBER($E13)),NOT(ISNUMBER($F13))),"",$E13*$F13)</f>
        <v/>
      </c>
      <c r="H13" s="23">
        <f>IF(OR($D13="",$L13="",NOT(ISNUMBER($D13))),"",IFERROR(IF(ISNUMBER(VLOOKUP($L13,Assumptions!$D$5:$E$8,2,FALSE)),$D13*VLOOKUP($L13,Assumptions!$D$5:$E$8,2,FALSE),""),""))</f>
        <v/>
      </c>
      <c r="I13" s="24">
        <f>IF(OR($H13="",$G13="",NOT(ISNUMBER($H13)),NOT(ISNUMBER($G13)),$G13=0),"",IFERROR($H13/$G13,""))</f>
        <v/>
      </c>
      <c r="J13" s="10">
        <f>IF($H13="","",IF(OR($E13="",$G13="",$G13=0),"Review staffing",IF(NOT(ISNUMBER(Assumptions!$B$14)),"Check threshold",IF($I13&gt;Assumptions!$B$14,"Review capacity","Within guide"))))</f>
        <v/>
      </c>
      <c r="K13" s="20" t="inlineStr">
        <is>
          <t>Fictional Maple Crew</t>
        </is>
      </c>
      <c r="L13" s="20" t="inlineStr">
        <is>
          <t>Canceled</t>
        </is>
      </c>
      <c r="M13" s="25" t="inlineStr">
        <is>
          <t>Canceled demand is excluded by the status factor.</t>
        </is>
      </c>
      <c r="O13">
        <f>IF(Assumptions!$B$13="","",Assumptions!$B$13)</f>
        <v/>
      </c>
    </row>
    <row r="14" ht="24" customHeight="1">
      <c r="A14" s="20" t="inlineStr">
        <is>
          <t>DEM-F010</t>
        </is>
      </c>
      <c r="B14" s="21" t="n">
        <v>46265</v>
      </c>
      <c r="C14" s="20" t="inlineStr">
        <is>
          <t>Overnight Boarding</t>
        </is>
      </c>
      <c r="D14" s="22" t="n">
        <v>20</v>
      </c>
      <c r="E14" s="22" t="n">
        <v>0</v>
      </c>
      <c r="F14" s="26">
        <f>IF($C14="","",IFERROR(IF(ISNUMBER(VLOOKUP($C14,Assumptions!$A$5:$B$9,2,FALSE)),VLOOKUP($C14,Assumptions!$A$5:$B$9,2,FALSE),""),""))</f>
        <v/>
      </c>
      <c r="G14" s="26">
        <f>IF(OR($E14="",$F14="",NOT(ISNUMBER($E14)),NOT(ISNUMBER($F14))),"",$E14*$F14)</f>
        <v/>
      </c>
      <c r="H14" s="26">
        <f>IF(OR($D14="",$L14="",NOT(ISNUMBER($D14))),"",IFERROR(IF(ISNUMBER(VLOOKUP($L14,Assumptions!$D$5:$E$8,2,FALSE)),$D14*VLOOKUP($L14,Assumptions!$D$5:$E$8,2,FALSE),""),""))</f>
        <v/>
      </c>
      <c r="I14" s="27">
        <f>IF(OR($H14="",$G14="",NOT(ISNUMBER($H14)),NOT(ISNUMBER($G14)),$G14=0),"",IFERROR($H14/$G14,""))</f>
        <v/>
      </c>
      <c r="J14" s="13">
        <f>IF($H14="","",IF(OR($E14="",$G14="",$G14=0),"Review staffing",IF(NOT(ISNUMBER(Assumptions!$B$14)),"Check threshold",IF($I14&gt;Assumptions!$B$14,"Review capacity","Within guide"))))</f>
        <v/>
      </c>
      <c r="K14" s="20" t="inlineStr">
        <is>
          <t>Unassigned</t>
        </is>
      </c>
      <c r="L14" s="20" t="inlineStr">
        <is>
          <t>Confirmed</t>
        </is>
      </c>
      <c r="M14" s="25" t="inlineStr">
        <is>
          <t>Zero scheduled staff is a boundary-value staffing check.</t>
        </is>
      </c>
      <c r="O14">
        <f>IF(Assumptions!$B$14="","",Assumptions!$B$14)</f>
        <v/>
      </c>
    </row>
    <row r="15" ht="24" customHeight="1">
      <c r="A15" s="20" t="n"/>
      <c r="B15" s="21" t="n"/>
      <c r="C15" s="20" t="n"/>
      <c r="D15" s="22" t="n"/>
      <c r="E15" s="22" t="n"/>
      <c r="F15" s="23">
        <f>IF($C15="","",IFERROR(IF(ISNUMBER(VLOOKUP($C15,Assumptions!$A$5:$B$9,2,FALSE)),VLOOKUP($C15,Assumptions!$A$5:$B$9,2,FALSE),""),""))</f>
        <v/>
      </c>
      <c r="G15" s="23">
        <f>IF(OR($E15="",$F15="",NOT(ISNUMBER($E15)),NOT(ISNUMBER($F15))),"",$E15*$F15)</f>
        <v/>
      </c>
      <c r="H15" s="23">
        <f>IF(OR($D15="",$L15="",NOT(ISNUMBER($D15))),"",IFERROR(IF(ISNUMBER(VLOOKUP($L15,Assumptions!$D$5:$E$8,2,FALSE)),$D15*VLOOKUP($L15,Assumptions!$D$5:$E$8,2,FALSE),""),""))</f>
        <v/>
      </c>
      <c r="I15" s="24">
        <f>IF(OR($H15="",$G15="",NOT(ISNUMBER($H15)),NOT(ISNUMBER($G15)),$G15=0),"",IFERROR($H15/$G15,""))</f>
        <v/>
      </c>
      <c r="J15" s="10">
        <f>IF($H15="","",IF(OR($E15="",$G15="",$G15=0),"Review staffing",IF(NOT(ISNUMBER(Assumptions!$B$14)),"Check threshold",IF($I15&gt;Assumptions!$B$14,"Review capacity","Within guide"))))</f>
        <v/>
      </c>
      <c r="K15" s="20" t="n"/>
      <c r="L15" s="20" t="n"/>
      <c r="M15" s="25" t="n"/>
    </row>
    <row r="16" ht="24" customHeight="1">
      <c r="A16" s="20" t="n"/>
      <c r="B16" s="21" t="n"/>
      <c r="C16" s="20" t="n"/>
      <c r="D16" s="22" t="n"/>
      <c r="E16" s="22" t="n"/>
      <c r="F16" s="26">
        <f>IF($C16="","",IFERROR(IF(ISNUMBER(VLOOKUP($C16,Assumptions!$A$5:$B$9,2,FALSE)),VLOOKUP($C16,Assumptions!$A$5:$B$9,2,FALSE),""),""))</f>
        <v/>
      </c>
      <c r="G16" s="26">
        <f>IF(OR($E16="",$F16="",NOT(ISNUMBER($E16)),NOT(ISNUMBER($F16))),"",$E16*$F16)</f>
        <v/>
      </c>
      <c r="H16" s="26">
        <f>IF(OR($D16="",$L16="",NOT(ISNUMBER($D16))),"",IFERROR(IF(ISNUMBER(VLOOKUP($L16,Assumptions!$D$5:$E$8,2,FALSE)),$D16*VLOOKUP($L16,Assumptions!$D$5:$E$8,2,FALSE),""),""))</f>
        <v/>
      </c>
      <c r="I16" s="27">
        <f>IF(OR($H16="",$G16="",NOT(ISNUMBER($H16)),NOT(ISNUMBER($G16)),$G16=0),"",IFERROR($H16/$G16,""))</f>
        <v/>
      </c>
      <c r="J16" s="13">
        <f>IF($H16="","",IF(OR($E16="",$G16="",$G16=0),"Review staffing",IF(NOT(ISNUMBER(Assumptions!$B$14)),"Check threshold",IF($I16&gt;Assumptions!$B$14,"Review capacity","Within guide"))))</f>
        <v/>
      </c>
      <c r="K16" s="20" t="n"/>
      <c r="L16" s="20" t="n"/>
      <c r="M16" s="25" t="n"/>
    </row>
    <row r="17" ht="24" customHeight="1">
      <c r="A17" s="20" t="n"/>
      <c r="B17" s="21" t="n"/>
      <c r="C17" s="20" t="n"/>
      <c r="D17" s="22" t="n"/>
      <c r="E17" s="22" t="n"/>
      <c r="F17" s="23">
        <f>IF($C17="","",IFERROR(IF(ISNUMBER(VLOOKUP($C17,Assumptions!$A$5:$B$9,2,FALSE)),VLOOKUP($C17,Assumptions!$A$5:$B$9,2,FALSE),""),""))</f>
        <v/>
      </c>
      <c r="G17" s="23">
        <f>IF(OR($E17="",$F17="",NOT(ISNUMBER($E17)),NOT(ISNUMBER($F17))),"",$E17*$F17)</f>
        <v/>
      </c>
      <c r="H17" s="23">
        <f>IF(OR($D17="",$L17="",NOT(ISNUMBER($D17))),"",IFERROR(IF(ISNUMBER(VLOOKUP($L17,Assumptions!$D$5:$E$8,2,FALSE)),$D17*VLOOKUP($L17,Assumptions!$D$5:$E$8,2,FALSE),""),""))</f>
        <v/>
      </c>
      <c r="I17" s="24">
        <f>IF(OR($H17="",$G17="",NOT(ISNUMBER($H17)),NOT(ISNUMBER($G17)),$G17=0),"",IFERROR($H17/$G17,""))</f>
        <v/>
      </c>
      <c r="J17" s="10">
        <f>IF($H17="","",IF(OR($E17="",$G17="",$G17=0),"Review staffing",IF(NOT(ISNUMBER(Assumptions!$B$14)),"Check threshold",IF($I17&gt;Assumptions!$B$14,"Review capacity","Within guide"))))</f>
        <v/>
      </c>
      <c r="K17" s="20" t="n"/>
      <c r="L17" s="20" t="n"/>
      <c r="M17" s="25" t="n"/>
    </row>
    <row r="18" ht="24" customHeight="1">
      <c r="A18" s="20" t="n"/>
      <c r="B18" s="21" t="n"/>
      <c r="C18" s="20" t="n"/>
      <c r="D18" s="22" t="n"/>
      <c r="E18" s="22" t="n"/>
      <c r="F18" s="26">
        <f>IF($C18="","",IFERROR(IF(ISNUMBER(VLOOKUP($C18,Assumptions!$A$5:$B$9,2,FALSE)),VLOOKUP($C18,Assumptions!$A$5:$B$9,2,FALSE),""),""))</f>
        <v/>
      </c>
      <c r="G18" s="26">
        <f>IF(OR($E18="",$F18="",NOT(ISNUMBER($E18)),NOT(ISNUMBER($F18))),"",$E18*$F18)</f>
        <v/>
      </c>
      <c r="H18" s="26">
        <f>IF(OR($D18="",$L18="",NOT(ISNUMBER($D18))),"",IFERROR(IF(ISNUMBER(VLOOKUP($L18,Assumptions!$D$5:$E$8,2,FALSE)),$D18*VLOOKUP($L18,Assumptions!$D$5:$E$8,2,FALSE),""),""))</f>
        <v/>
      </c>
      <c r="I18" s="27">
        <f>IF(OR($H18="",$G18="",NOT(ISNUMBER($H18)),NOT(ISNUMBER($G18)),$G18=0),"",IFERROR($H18/$G18,""))</f>
        <v/>
      </c>
      <c r="J18" s="13">
        <f>IF($H18="","",IF(OR($E18="",$G18="",$G18=0),"Review staffing",IF(NOT(ISNUMBER(Assumptions!$B$14)),"Check threshold",IF($I18&gt;Assumptions!$B$14,"Review capacity","Within guide"))))</f>
        <v/>
      </c>
      <c r="K18" s="20" t="n"/>
      <c r="L18" s="20" t="n"/>
      <c r="M18" s="25" t="n"/>
      <c r="O18">
        <f>IF(Assumptions!$B$18="","",Assumptions!$B$18)</f>
        <v/>
      </c>
    </row>
    <row r="19" ht="24" customHeight="1">
      <c r="A19" s="20" t="n"/>
      <c r="B19" s="21" t="n"/>
      <c r="C19" s="20" t="n"/>
      <c r="D19" s="22" t="n"/>
      <c r="E19" s="22" t="n"/>
      <c r="F19" s="23">
        <f>IF($C19="","",IFERROR(IF(ISNUMBER(VLOOKUP($C19,Assumptions!$A$5:$B$9,2,FALSE)),VLOOKUP($C19,Assumptions!$A$5:$B$9,2,FALSE),""),""))</f>
        <v/>
      </c>
      <c r="G19" s="23">
        <f>IF(OR($E19="",$F19="",NOT(ISNUMBER($E19)),NOT(ISNUMBER($F19))),"",$E19*$F19)</f>
        <v/>
      </c>
      <c r="H19" s="23">
        <f>IF(OR($D19="",$L19="",NOT(ISNUMBER($D19))),"",IFERROR(IF(ISNUMBER(VLOOKUP($L19,Assumptions!$D$5:$E$8,2,FALSE)),$D19*VLOOKUP($L19,Assumptions!$D$5:$E$8,2,FALSE),""),""))</f>
        <v/>
      </c>
      <c r="I19" s="24">
        <f>IF(OR($H19="",$G19="",NOT(ISNUMBER($H19)),NOT(ISNUMBER($G19)),$G19=0),"",IFERROR($H19/$G19,""))</f>
        <v/>
      </c>
      <c r="J19" s="10">
        <f>IF($H19="","",IF(OR($E19="",$G19="",$G19=0),"Review staffing",IF(NOT(ISNUMBER(Assumptions!$B$14)),"Check threshold",IF($I19&gt;Assumptions!$B$14,"Review capacity","Within guide"))))</f>
        <v/>
      </c>
      <c r="K19" s="20" t="n"/>
      <c r="L19" s="20" t="n"/>
      <c r="M19" s="25" t="n"/>
      <c r="O19">
        <f>IF(Assumptions!$B$19="","",Assumptions!$B$19)</f>
        <v/>
      </c>
    </row>
    <row r="20" ht="24" customHeight="1">
      <c r="A20" s="20" t="n"/>
      <c r="B20" s="21" t="n"/>
      <c r="C20" s="20" t="n"/>
      <c r="D20" s="22" t="n"/>
      <c r="E20" s="22" t="n"/>
      <c r="F20" s="26">
        <f>IF($C20="","",IFERROR(IF(ISNUMBER(VLOOKUP($C20,Assumptions!$A$5:$B$9,2,FALSE)),VLOOKUP($C20,Assumptions!$A$5:$B$9,2,FALSE),""),""))</f>
        <v/>
      </c>
      <c r="G20" s="26">
        <f>IF(OR($E20="",$F20="",NOT(ISNUMBER($E20)),NOT(ISNUMBER($F20))),"",$E20*$F20)</f>
        <v/>
      </c>
      <c r="H20" s="26">
        <f>IF(OR($D20="",$L20="",NOT(ISNUMBER($D20))),"",IFERROR(IF(ISNUMBER(VLOOKUP($L20,Assumptions!$D$5:$E$8,2,FALSE)),$D20*VLOOKUP($L20,Assumptions!$D$5:$E$8,2,FALSE),""),""))</f>
        <v/>
      </c>
      <c r="I20" s="27">
        <f>IF(OR($H20="",$G20="",NOT(ISNUMBER($H20)),NOT(ISNUMBER($G20)),$G20=0),"",IFERROR($H20/$G20,""))</f>
        <v/>
      </c>
      <c r="J20" s="13">
        <f>IF($H20="","",IF(OR($E20="",$G20="",$G20=0),"Review staffing",IF(NOT(ISNUMBER(Assumptions!$B$14)),"Check threshold",IF($I20&gt;Assumptions!$B$14,"Review capacity","Within guide"))))</f>
        <v/>
      </c>
      <c r="K20" s="20" t="n"/>
      <c r="L20" s="20" t="n"/>
      <c r="M20" s="25" t="n"/>
    </row>
    <row r="21" ht="24" customHeight="1">
      <c r="A21" s="20" t="n"/>
      <c r="B21" s="21" t="n"/>
      <c r="C21" s="20" t="n"/>
      <c r="D21" s="22" t="n"/>
      <c r="E21" s="22" t="n"/>
      <c r="F21" s="23">
        <f>IF($C21="","",IFERROR(IF(ISNUMBER(VLOOKUP($C21,Assumptions!$A$5:$B$9,2,FALSE)),VLOOKUP($C21,Assumptions!$A$5:$B$9,2,FALSE),""),""))</f>
        <v/>
      </c>
      <c r="G21" s="23">
        <f>IF(OR($E21="",$F21="",NOT(ISNUMBER($E21)),NOT(ISNUMBER($F21))),"",$E21*$F21)</f>
        <v/>
      </c>
      <c r="H21" s="23">
        <f>IF(OR($D21="",$L21="",NOT(ISNUMBER($D21))),"",IFERROR(IF(ISNUMBER(VLOOKUP($L21,Assumptions!$D$5:$E$8,2,FALSE)),$D21*VLOOKUP($L21,Assumptions!$D$5:$E$8,2,FALSE),""),""))</f>
        <v/>
      </c>
      <c r="I21" s="24">
        <f>IF(OR($H21="",$G21="",NOT(ISNUMBER($H21)),NOT(ISNUMBER($G21)),$G21=0),"",IFERROR($H21/$G21,""))</f>
        <v/>
      </c>
      <c r="J21" s="10">
        <f>IF($H21="","",IF(OR($E21="",$G21="",$G21=0),"Review staffing",IF(NOT(ISNUMBER(Assumptions!$B$14)),"Check threshold",IF($I21&gt;Assumptions!$B$14,"Review capacity","Within guide"))))</f>
        <v/>
      </c>
      <c r="K21" s="20" t="n"/>
      <c r="L21" s="20" t="n"/>
      <c r="M21" s="25" t="n"/>
    </row>
    <row r="22" ht="24" customHeight="1">
      <c r="A22" s="20" t="n"/>
      <c r="B22" s="21" t="n"/>
      <c r="C22" s="20" t="n"/>
      <c r="D22" s="22" t="n"/>
      <c r="E22" s="22" t="n"/>
      <c r="F22" s="26">
        <f>IF($C22="","",IFERROR(IF(ISNUMBER(VLOOKUP($C22,Assumptions!$A$5:$B$9,2,FALSE)),VLOOKUP($C22,Assumptions!$A$5:$B$9,2,FALSE),""),""))</f>
        <v/>
      </c>
      <c r="G22" s="26">
        <f>IF(OR($E22="",$F22="",NOT(ISNUMBER($E22)),NOT(ISNUMBER($F22))),"",$E22*$F22)</f>
        <v/>
      </c>
      <c r="H22" s="26">
        <f>IF(OR($D22="",$L22="",NOT(ISNUMBER($D22))),"",IFERROR(IF(ISNUMBER(VLOOKUP($L22,Assumptions!$D$5:$E$8,2,FALSE)),$D22*VLOOKUP($L22,Assumptions!$D$5:$E$8,2,FALSE),""),""))</f>
        <v/>
      </c>
      <c r="I22" s="27">
        <f>IF(OR($H22="",$G22="",NOT(ISNUMBER($H22)),NOT(ISNUMBER($G22)),$G22=0),"",IFERROR($H22/$G22,""))</f>
        <v/>
      </c>
      <c r="J22" s="13">
        <f>IF($H22="","",IF(OR($E22="",$G22="",$G22=0),"Review staffing",IF(NOT(ISNUMBER(Assumptions!$B$14)),"Check threshold",IF($I22&gt;Assumptions!$B$14,"Review capacity","Within guide"))))</f>
        <v/>
      </c>
      <c r="K22" s="20" t="n"/>
      <c r="L22" s="20" t="n"/>
      <c r="M22" s="25" t="n"/>
    </row>
    <row r="23" ht="24" customHeight="1">
      <c r="A23" s="20" t="n"/>
      <c r="B23" s="21" t="n"/>
      <c r="C23" s="20" t="n"/>
      <c r="D23" s="22" t="n"/>
      <c r="E23" s="22" t="n"/>
      <c r="F23" s="23">
        <f>IF($C23="","",IFERROR(IF(ISNUMBER(VLOOKUP($C23,Assumptions!$A$5:$B$9,2,FALSE)),VLOOKUP($C23,Assumptions!$A$5:$B$9,2,FALSE),""),""))</f>
        <v/>
      </c>
      <c r="G23" s="23">
        <f>IF(OR($E23="",$F23="",NOT(ISNUMBER($E23)),NOT(ISNUMBER($F23))),"",$E23*$F23)</f>
        <v/>
      </c>
      <c r="H23" s="23">
        <f>IF(OR($D23="",$L23="",NOT(ISNUMBER($D23))),"",IFERROR(IF(ISNUMBER(VLOOKUP($L23,Assumptions!$D$5:$E$8,2,FALSE)),$D23*VLOOKUP($L23,Assumptions!$D$5:$E$8,2,FALSE),""),""))</f>
        <v/>
      </c>
      <c r="I23" s="24">
        <f>IF(OR($H23="",$G23="",NOT(ISNUMBER($H23)),NOT(ISNUMBER($G23)),$G23=0),"",IFERROR($H23/$G23,""))</f>
        <v/>
      </c>
      <c r="J23" s="10">
        <f>IF($H23="","",IF(OR($E23="",$G23="",$G23=0),"Review staffing",IF(NOT(ISNUMBER(Assumptions!$B$14)),"Check threshold",IF($I23&gt;Assumptions!$B$14,"Review capacity","Within guide"))))</f>
        <v/>
      </c>
      <c r="K23" s="20" t="n"/>
      <c r="L23" s="20" t="n"/>
      <c r="M23" s="25" t="n"/>
    </row>
    <row r="24" ht="24" customHeight="1">
      <c r="A24" s="20" t="n"/>
      <c r="B24" s="21" t="n"/>
      <c r="C24" s="20" t="n"/>
      <c r="D24" s="22" t="n"/>
      <c r="E24" s="22" t="n"/>
      <c r="F24" s="26">
        <f>IF($C24="","",IFERROR(IF(ISNUMBER(VLOOKUP($C24,Assumptions!$A$5:$B$9,2,FALSE)),VLOOKUP($C24,Assumptions!$A$5:$B$9,2,FALSE),""),""))</f>
        <v/>
      </c>
      <c r="G24" s="26">
        <f>IF(OR($E24="",$F24="",NOT(ISNUMBER($E24)),NOT(ISNUMBER($F24))),"",$E24*$F24)</f>
        <v/>
      </c>
      <c r="H24" s="26">
        <f>IF(OR($D24="",$L24="",NOT(ISNUMBER($D24))),"",IFERROR(IF(ISNUMBER(VLOOKUP($L24,Assumptions!$D$5:$E$8,2,FALSE)),$D24*VLOOKUP($L24,Assumptions!$D$5:$E$8,2,FALSE),""),""))</f>
        <v/>
      </c>
      <c r="I24" s="27">
        <f>IF(OR($H24="",$G24="",NOT(ISNUMBER($H24)),NOT(ISNUMBER($G24)),$G24=0),"",IFERROR($H24/$G24,""))</f>
        <v/>
      </c>
      <c r="J24" s="13">
        <f>IF($H24="","",IF(OR($E24="",$G24="",$G24=0),"Review staffing",IF(NOT(ISNUMBER(Assumptions!$B$14)),"Check threshold",IF($I24&gt;Assumptions!$B$14,"Review capacity","Within guide"))))</f>
        <v/>
      </c>
      <c r="K24" s="20" t="n"/>
      <c r="L24" s="20" t="n"/>
      <c r="M24" s="25" t="n"/>
    </row>
    <row r="25" ht="24" customHeight="1">
      <c r="A25" s="20" t="n"/>
      <c r="B25" s="21" t="n"/>
      <c r="C25" s="20" t="n"/>
      <c r="D25" s="22" t="n"/>
      <c r="E25" s="22" t="n"/>
      <c r="F25" s="23">
        <f>IF($C25="","",IFERROR(IF(ISNUMBER(VLOOKUP($C25,Assumptions!$A$5:$B$9,2,FALSE)),VLOOKUP($C25,Assumptions!$A$5:$B$9,2,FALSE),""),""))</f>
        <v/>
      </c>
      <c r="G25" s="23">
        <f>IF(OR($E25="",$F25="",NOT(ISNUMBER($E25)),NOT(ISNUMBER($F25))),"",$E25*$F25)</f>
        <v/>
      </c>
      <c r="H25" s="23">
        <f>IF(OR($D25="",$L25="",NOT(ISNUMBER($D25))),"",IFERROR(IF(ISNUMBER(VLOOKUP($L25,Assumptions!$D$5:$E$8,2,FALSE)),$D25*VLOOKUP($L25,Assumptions!$D$5:$E$8,2,FALSE),""),""))</f>
        <v/>
      </c>
      <c r="I25" s="24">
        <f>IF(OR($H25="",$G25="",NOT(ISNUMBER($H25)),NOT(ISNUMBER($G25)),$G25=0),"",IFERROR($H25/$G25,""))</f>
        <v/>
      </c>
      <c r="J25" s="10">
        <f>IF($H25="","",IF(OR($E25="",$G25="",$G25=0),"Review staffing",IF(NOT(ISNUMBER(Assumptions!$B$14)),"Check threshold",IF($I25&gt;Assumptions!$B$14,"Review capacity","Within guide"))))</f>
        <v/>
      </c>
      <c r="K25" s="20" t="n"/>
      <c r="L25" s="20" t="n"/>
      <c r="M25" s="25" t="n"/>
    </row>
    <row r="26" ht="24" customHeight="1">
      <c r="A26" s="20" t="n"/>
      <c r="B26" s="21" t="n"/>
      <c r="C26" s="20" t="n"/>
      <c r="D26" s="22" t="n"/>
      <c r="E26" s="22" t="n"/>
      <c r="F26" s="26">
        <f>IF($C26="","",IFERROR(IF(ISNUMBER(VLOOKUP($C26,Assumptions!$A$5:$B$9,2,FALSE)),VLOOKUP($C26,Assumptions!$A$5:$B$9,2,FALSE),""),""))</f>
        <v/>
      </c>
      <c r="G26" s="26">
        <f>IF(OR($E26="",$F26="",NOT(ISNUMBER($E26)),NOT(ISNUMBER($F26))),"",$E26*$F26)</f>
        <v/>
      </c>
      <c r="H26" s="26">
        <f>IF(OR($D26="",$L26="",NOT(ISNUMBER($D26))),"",IFERROR(IF(ISNUMBER(VLOOKUP($L26,Assumptions!$D$5:$E$8,2,FALSE)),$D26*VLOOKUP($L26,Assumptions!$D$5:$E$8,2,FALSE),""),""))</f>
        <v/>
      </c>
      <c r="I26" s="27">
        <f>IF(OR($H26="",$G26="",NOT(ISNUMBER($H26)),NOT(ISNUMBER($G26)),$G26=0),"",IFERROR($H26/$G26,""))</f>
        <v/>
      </c>
      <c r="J26" s="13">
        <f>IF($H26="","",IF(OR($E26="",$G26="",$G26=0),"Review staffing",IF(NOT(ISNUMBER(Assumptions!$B$14)),"Check threshold",IF($I26&gt;Assumptions!$B$14,"Review capacity","Within guide"))))</f>
        <v/>
      </c>
      <c r="K26" s="20" t="n"/>
      <c r="L26" s="20" t="n"/>
      <c r="M26" s="25" t="n"/>
    </row>
    <row r="27" ht="24" customHeight="1">
      <c r="A27" s="20" t="n"/>
      <c r="B27" s="21" t="n"/>
      <c r="C27" s="20" t="n"/>
      <c r="D27" s="22" t="n"/>
      <c r="E27" s="22" t="n"/>
      <c r="F27" s="23">
        <f>IF($C27="","",IFERROR(IF(ISNUMBER(VLOOKUP($C27,Assumptions!$A$5:$B$9,2,FALSE)),VLOOKUP($C27,Assumptions!$A$5:$B$9,2,FALSE),""),""))</f>
        <v/>
      </c>
      <c r="G27" s="23">
        <f>IF(OR($E27="",$F27="",NOT(ISNUMBER($E27)),NOT(ISNUMBER($F27))),"",$E27*$F27)</f>
        <v/>
      </c>
      <c r="H27" s="23">
        <f>IF(OR($D27="",$L27="",NOT(ISNUMBER($D27))),"",IFERROR(IF(ISNUMBER(VLOOKUP($L27,Assumptions!$D$5:$E$8,2,FALSE)),$D27*VLOOKUP($L27,Assumptions!$D$5:$E$8,2,FALSE),""),""))</f>
        <v/>
      </c>
      <c r="I27" s="24">
        <f>IF(OR($H27="",$G27="",NOT(ISNUMBER($H27)),NOT(ISNUMBER($G27)),$G27=0),"",IFERROR($H27/$G27,""))</f>
        <v/>
      </c>
      <c r="J27" s="10">
        <f>IF($H27="","",IF(OR($E27="",$G27="",$G27=0),"Review staffing",IF(NOT(ISNUMBER(Assumptions!$B$14)),"Check threshold",IF($I27&gt;Assumptions!$B$14,"Review capacity","Within guide"))))</f>
        <v/>
      </c>
      <c r="K27" s="20" t="n"/>
      <c r="L27" s="20" t="n"/>
      <c r="M27" s="25" t="n"/>
    </row>
    <row r="28" ht="24" customHeight="1">
      <c r="A28" s="20" t="n"/>
      <c r="B28" s="21" t="n"/>
      <c r="C28" s="20" t="n"/>
      <c r="D28" s="22" t="n"/>
      <c r="E28" s="22" t="n"/>
      <c r="F28" s="26">
        <f>IF($C28="","",IFERROR(IF(ISNUMBER(VLOOKUP($C28,Assumptions!$A$5:$B$9,2,FALSE)),VLOOKUP($C28,Assumptions!$A$5:$B$9,2,FALSE),""),""))</f>
        <v/>
      </c>
      <c r="G28" s="26">
        <f>IF(OR($E28="",$F28="",NOT(ISNUMBER($E28)),NOT(ISNUMBER($F28))),"",$E28*$F28)</f>
        <v/>
      </c>
      <c r="H28" s="26">
        <f>IF(OR($D28="",$L28="",NOT(ISNUMBER($D28))),"",IFERROR(IF(ISNUMBER(VLOOKUP($L28,Assumptions!$D$5:$E$8,2,FALSE)),$D28*VLOOKUP($L28,Assumptions!$D$5:$E$8,2,FALSE),""),""))</f>
        <v/>
      </c>
      <c r="I28" s="27">
        <f>IF(OR($H28="",$G28="",NOT(ISNUMBER($H28)),NOT(ISNUMBER($G28)),$G28=0),"",IFERROR($H28/$G28,""))</f>
        <v/>
      </c>
      <c r="J28" s="13">
        <f>IF($H28="","",IF(OR($E28="",$G28="",$G28=0),"Review staffing",IF(NOT(ISNUMBER(Assumptions!$B$14)),"Check threshold",IF($I28&gt;Assumptions!$B$14,"Review capacity","Within guide"))))</f>
        <v/>
      </c>
      <c r="K28" s="20" t="n"/>
      <c r="L28" s="20" t="n"/>
      <c r="M28" s="25" t="n"/>
    </row>
    <row r="29" ht="24" customHeight="1">
      <c r="A29" s="20" t="n"/>
      <c r="B29" s="21" t="n"/>
      <c r="C29" s="20" t="n"/>
      <c r="D29" s="22" t="n"/>
      <c r="E29" s="22" t="n"/>
      <c r="F29" s="23">
        <f>IF($C29="","",IFERROR(IF(ISNUMBER(VLOOKUP($C29,Assumptions!$A$5:$B$9,2,FALSE)),VLOOKUP($C29,Assumptions!$A$5:$B$9,2,FALSE),""),""))</f>
        <v/>
      </c>
      <c r="G29" s="23">
        <f>IF(OR($E29="",$F29="",NOT(ISNUMBER($E29)),NOT(ISNUMBER($F29))),"",$E29*$F29)</f>
        <v/>
      </c>
      <c r="H29" s="23">
        <f>IF(OR($D29="",$L29="",NOT(ISNUMBER($D29))),"",IFERROR(IF(ISNUMBER(VLOOKUP($L29,Assumptions!$D$5:$E$8,2,FALSE)),$D29*VLOOKUP($L29,Assumptions!$D$5:$E$8,2,FALSE),""),""))</f>
        <v/>
      </c>
      <c r="I29" s="24">
        <f>IF(OR($H29="",$G29="",NOT(ISNUMBER($H29)),NOT(ISNUMBER($G29)),$G29=0),"",IFERROR($H29/$G29,""))</f>
        <v/>
      </c>
      <c r="J29" s="10">
        <f>IF($H29="","",IF(OR($E29="",$G29="",$G29=0),"Review staffing",IF(NOT(ISNUMBER(Assumptions!$B$14)),"Check threshold",IF($I29&gt;Assumptions!$B$14,"Review capacity","Within guide"))))</f>
        <v/>
      </c>
      <c r="K29" s="20" t="n"/>
      <c r="L29" s="20" t="n"/>
      <c r="M29" s="25" t="n"/>
    </row>
    <row r="30" ht="24" customHeight="1">
      <c r="A30" s="20" t="n"/>
      <c r="B30" s="21" t="n"/>
      <c r="C30" s="20" t="n"/>
      <c r="D30" s="22" t="n"/>
      <c r="E30" s="22" t="n"/>
      <c r="F30" s="26">
        <f>IF($C30="","",IFERROR(IF(ISNUMBER(VLOOKUP($C30,Assumptions!$A$5:$B$9,2,FALSE)),VLOOKUP($C30,Assumptions!$A$5:$B$9,2,FALSE),""),""))</f>
        <v/>
      </c>
      <c r="G30" s="26">
        <f>IF(OR($E30="",$F30="",NOT(ISNUMBER($E30)),NOT(ISNUMBER($F30))),"",$E30*$F30)</f>
        <v/>
      </c>
      <c r="H30" s="26">
        <f>IF(OR($D30="",$L30="",NOT(ISNUMBER($D30))),"",IFERROR(IF(ISNUMBER(VLOOKUP($L30,Assumptions!$D$5:$E$8,2,FALSE)),$D30*VLOOKUP($L30,Assumptions!$D$5:$E$8,2,FALSE),""),""))</f>
        <v/>
      </c>
      <c r="I30" s="27">
        <f>IF(OR($H30="",$G30="",NOT(ISNUMBER($H30)),NOT(ISNUMBER($G30)),$G30=0),"",IFERROR($H30/$G30,""))</f>
        <v/>
      </c>
      <c r="J30" s="13">
        <f>IF($H30="","",IF(OR($E30="",$G30="",$G30=0),"Review staffing",IF(NOT(ISNUMBER(Assumptions!$B$14)),"Check threshold",IF($I30&gt;Assumptions!$B$14,"Review capacity","Within guide"))))</f>
        <v/>
      </c>
      <c r="K30" s="20" t="n"/>
      <c r="L30" s="20" t="n"/>
      <c r="M30" s="25" t="n"/>
    </row>
    <row r="31" ht="24" customHeight="1">
      <c r="A31" s="20" t="n"/>
      <c r="B31" s="21" t="n"/>
      <c r="C31" s="20" t="n"/>
      <c r="D31" s="22" t="n"/>
      <c r="E31" s="22" t="n"/>
      <c r="F31" s="23">
        <f>IF($C31="","",IFERROR(IF(ISNUMBER(VLOOKUP($C31,Assumptions!$A$5:$B$9,2,FALSE)),VLOOKUP($C31,Assumptions!$A$5:$B$9,2,FALSE),""),""))</f>
        <v/>
      </c>
      <c r="G31" s="23">
        <f>IF(OR($E31="",$F31="",NOT(ISNUMBER($E31)),NOT(ISNUMBER($F31))),"",$E31*$F31)</f>
        <v/>
      </c>
      <c r="H31" s="23">
        <f>IF(OR($D31="",$L31="",NOT(ISNUMBER($D31))),"",IFERROR(IF(ISNUMBER(VLOOKUP($L31,Assumptions!$D$5:$E$8,2,FALSE)),$D31*VLOOKUP($L31,Assumptions!$D$5:$E$8,2,FALSE),""),""))</f>
        <v/>
      </c>
      <c r="I31" s="24">
        <f>IF(OR($H31="",$G31="",NOT(ISNUMBER($H31)),NOT(ISNUMBER($G31)),$G31=0),"",IFERROR($H31/$G31,""))</f>
        <v/>
      </c>
      <c r="J31" s="10">
        <f>IF($H31="","",IF(OR($E31="",$G31="",$G31=0),"Review staffing",IF(NOT(ISNUMBER(Assumptions!$B$14)),"Check threshold",IF($I31&gt;Assumptions!$B$14,"Review capacity","Within guide"))))</f>
        <v/>
      </c>
      <c r="K31" s="20" t="n"/>
      <c r="L31" s="20" t="n"/>
      <c r="M31" s="25" t="n"/>
    </row>
    <row r="32" ht="24" customHeight="1">
      <c r="A32" s="20" t="n"/>
      <c r="B32" s="21" t="n"/>
      <c r="C32" s="20" t="n"/>
      <c r="D32" s="22" t="n"/>
      <c r="E32" s="22" t="n"/>
      <c r="F32" s="26">
        <f>IF($C32="","",IFERROR(IF(ISNUMBER(VLOOKUP($C32,Assumptions!$A$5:$B$9,2,FALSE)),VLOOKUP($C32,Assumptions!$A$5:$B$9,2,FALSE),""),""))</f>
        <v/>
      </c>
      <c r="G32" s="26">
        <f>IF(OR($E32="",$F32="",NOT(ISNUMBER($E32)),NOT(ISNUMBER($F32))),"",$E32*$F32)</f>
        <v/>
      </c>
      <c r="H32" s="26">
        <f>IF(OR($D32="",$L32="",NOT(ISNUMBER($D32))),"",IFERROR(IF(ISNUMBER(VLOOKUP($L32,Assumptions!$D$5:$E$8,2,FALSE)),$D32*VLOOKUP($L32,Assumptions!$D$5:$E$8,2,FALSE),""),""))</f>
        <v/>
      </c>
      <c r="I32" s="27">
        <f>IF(OR($H32="",$G32="",NOT(ISNUMBER($H32)),NOT(ISNUMBER($G32)),$G32=0),"",IFERROR($H32/$G32,""))</f>
        <v/>
      </c>
      <c r="J32" s="13">
        <f>IF($H32="","",IF(OR($E32="",$G32="",$G32=0),"Review staffing",IF(NOT(ISNUMBER(Assumptions!$B$14)),"Check threshold",IF($I32&gt;Assumptions!$B$14,"Review capacity","Within guide"))))</f>
        <v/>
      </c>
      <c r="K32" s="20" t="n"/>
      <c r="L32" s="20" t="n"/>
      <c r="M32" s="25" t="n"/>
    </row>
    <row r="33" ht="24" customHeight="1">
      <c r="A33" s="20" t="n"/>
      <c r="B33" s="21" t="n"/>
      <c r="C33" s="20" t="n"/>
      <c r="D33" s="22" t="n"/>
      <c r="E33" s="22" t="n"/>
      <c r="F33" s="23">
        <f>IF($C33="","",IFERROR(IF(ISNUMBER(VLOOKUP($C33,Assumptions!$A$5:$B$9,2,FALSE)),VLOOKUP($C33,Assumptions!$A$5:$B$9,2,FALSE),""),""))</f>
        <v/>
      </c>
      <c r="G33" s="23">
        <f>IF(OR($E33="",$F33="",NOT(ISNUMBER($E33)),NOT(ISNUMBER($F33))),"",$E33*$F33)</f>
        <v/>
      </c>
      <c r="H33" s="23">
        <f>IF(OR($D33="",$L33="",NOT(ISNUMBER($D33))),"",IFERROR(IF(ISNUMBER(VLOOKUP($L33,Assumptions!$D$5:$E$8,2,FALSE)),$D33*VLOOKUP($L33,Assumptions!$D$5:$E$8,2,FALSE),""),""))</f>
        <v/>
      </c>
      <c r="I33" s="24">
        <f>IF(OR($H33="",$G33="",NOT(ISNUMBER($H33)),NOT(ISNUMBER($G33)),$G33=0),"",IFERROR($H33/$G33,""))</f>
        <v/>
      </c>
      <c r="J33" s="10">
        <f>IF($H33="","",IF(OR($E33="",$G33="",$G33=0),"Review staffing",IF(NOT(ISNUMBER(Assumptions!$B$14)),"Check threshold",IF($I33&gt;Assumptions!$B$14,"Review capacity","Within guide"))))</f>
        <v/>
      </c>
      <c r="K33" s="20" t="n"/>
      <c r="L33" s="20" t="n"/>
      <c r="M33" s="25" t="n"/>
    </row>
    <row r="34" ht="24" customHeight="1">
      <c r="A34" s="20" t="n"/>
      <c r="B34" s="21" t="n"/>
      <c r="C34" s="20" t="n"/>
      <c r="D34" s="22" t="n"/>
      <c r="E34" s="22" t="n"/>
      <c r="F34" s="26">
        <f>IF($C34="","",IFERROR(IF(ISNUMBER(VLOOKUP($C34,Assumptions!$A$5:$B$9,2,FALSE)),VLOOKUP($C34,Assumptions!$A$5:$B$9,2,FALSE),""),""))</f>
        <v/>
      </c>
      <c r="G34" s="26">
        <f>IF(OR($E34="",$F34="",NOT(ISNUMBER($E34)),NOT(ISNUMBER($F34))),"",$E34*$F34)</f>
        <v/>
      </c>
      <c r="H34" s="26">
        <f>IF(OR($D34="",$L34="",NOT(ISNUMBER($D34))),"",IFERROR(IF(ISNUMBER(VLOOKUP($L34,Assumptions!$D$5:$E$8,2,FALSE)),$D34*VLOOKUP($L34,Assumptions!$D$5:$E$8,2,FALSE),""),""))</f>
        <v/>
      </c>
      <c r="I34" s="27">
        <f>IF(OR($H34="",$G34="",NOT(ISNUMBER($H34)),NOT(ISNUMBER($G34)),$G34=0),"",IFERROR($H34/$G34,""))</f>
        <v/>
      </c>
      <c r="J34" s="13">
        <f>IF($H34="","",IF(OR($E34="",$G34="",$G34=0),"Review staffing",IF(NOT(ISNUMBER(Assumptions!$B$14)),"Check threshold",IF($I34&gt;Assumptions!$B$14,"Review capacity","Within guide"))))</f>
        <v/>
      </c>
      <c r="K34" s="20" t="n"/>
      <c r="L34" s="20" t="n"/>
      <c r="M34" s="25" t="n"/>
    </row>
    <row r="35" ht="24" customHeight="1">
      <c r="A35" s="20" t="n"/>
      <c r="B35" s="21" t="n"/>
      <c r="C35" s="20" t="n"/>
      <c r="D35" s="22" t="n"/>
      <c r="E35" s="22" t="n"/>
      <c r="F35" s="23">
        <f>IF($C35="","",IFERROR(IF(ISNUMBER(VLOOKUP($C35,Assumptions!$A$5:$B$9,2,FALSE)),VLOOKUP($C35,Assumptions!$A$5:$B$9,2,FALSE),""),""))</f>
        <v/>
      </c>
      <c r="G35" s="23">
        <f>IF(OR($E35="",$F35="",NOT(ISNUMBER($E35)),NOT(ISNUMBER($F35))),"",$E35*$F35)</f>
        <v/>
      </c>
      <c r="H35" s="23">
        <f>IF(OR($D35="",$L35="",NOT(ISNUMBER($D35))),"",IFERROR(IF(ISNUMBER(VLOOKUP($L35,Assumptions!$D$5:$E$8,2,FALSE)),$D35*VLOOKUP($L35,Assumptions!$D$5:$E$8,2,FALSE),""),""))</f>
        <v/>
      </c>
      <c r="I35" s="24">
        <f>IF(OR($H35="",$G35="",NOT(ISNUMBER($H35)),NOT(ISNUMBER($G35)),$G35=0),"",IFERROR($H35/$G35,""))</f>
        <v/>
      </c>
      <c r="J35" s="10">
        <f>IF($H35="","",IF(OR($E35="",$G35="",$G35=0),"Review staffing",IF(NOT(ISNUMBER(Assumptions!$B$14)),"Check threshold",IF($I35&gt;Assumptions!$B$14,"Review capacity","Within guide"))))</f>
        <v/>
      </c>
      <c r="K35" s="20" t="n"/>
      <c r="L35" s="20" t="n"/>
      <c r="M35" s="25" t="n"/>
    </row>
    <row r="36" ht="24" customHeight="1">
      <c r="A36" s="20" t="n"/>
      <c r="B36" s="21" t="n"/>
      <c r="C36" s="20" t="n"/>
      <c r="D36" s="22" t="n"/>
      <c r="E36" s="22" t="n"/>
      <c r="F36" s="26">
        <f>IF($C36="","",IFERROR(IF(ISNUMBER(VLOOKUP($C36,Assumptions!$A$5:$B$9,2,FALSE)),VLOOKUP($C36,Assumptions!$A$5:$B$9,2,FALSE),""),""))</f>
        <v/>
      </c>
      <c r="G36" s="26">
        <f>IF(OR($E36="",$F36="",NOT(ISNUMBER($E36)),NOT(ISNUMBER($F36))),"",$E36*$F36)</f>
        <v/>
      </c>
      <c r="H36" s="26">
        <f>IF(OR($D36="",$L36="",NOT(ISNUMBER($D36))),"",IFERROR(IF(ISNUMBER(VLOOKUP($L36,Assumptions!$D$5:$E$8,2,FALSE)),$D36*VLOOKUP($L36,Assumptions!$D$5:$E$8,2,FALSE),""),""))</f>
        <v/>
      </c>
      <c r="I36" s="27">
        <f>IF(OR($H36="",$G36="",NOT(ISNUMBER($H36)),NOT(ISNUMBER($G36)),$G36=0),"",IFERROR($H36/$G36,""))</f>
        <v/>
      </c>
      <c r="J36" s="13">
        <f>IF($H36="","",IF(OR($E36="",$G36="",$G36=0),"Review staffing",IF(NOT(ISNUMBER(Assumptions!$B$14)),"Check threshold",IF($I36&gt;Assumptions!$B$14,"Review capacity","Within guide"))))</f>
        <v/>
      </c>
      <c r="K36" s="20" t="n"/>
      <c r="L36" s="20" t="n"/>
      <c r="M36" s="25" t="n"/>
    </row>
    <row r="37" ht="24" customHeight="1">
      <c r="A37" s="20" t="n"/>
      <c r="B37" s="21" t="n"/>
      <c r="C37" s="20" t="n"/>
      <c r="D37" s="22" t="n"/>
      <c r="E37" s="22" t="n"/>
      <c r="F37" s="23">
        <f>IF($C37="","",IFERROR(IF(ISNUMBER(VLOOKUP($C37,Assumptions!$A$5:$B$9,2,FALSE)),VLOOKUP($C37,Assumptions!$A$5:$B$9,2,FALSE),""),""))</f>
        <v/>
      </c>
      <c r="G37" s="23">
        <f>IF(OR($E37="",$F37="",NOT(ISNUMBER($E37)),NOT(ISNUMBER($F37))),"",$E37*$F37)</f>
        <v/>
      </c>
      <c r="H37" s="23">
        <f>IF(OR($D37="",$L37="",NOT(ISNUMBER($D37))),"",IFERROR(IF(ISNUMBER(VLOOKUP($L37,Assumptions!$D$5:$E$8,2,FALSE)),$D37*VLOOKUP($L37,Assumptions!$D$5:$E$8,2,FALSE),""),""))</f>
        <v/>
      </c>
      <c r="I37" s="24">
        <f>IF(OR($H37="",$G37="",NOT(ISNUMBER($H37)),NOT(ISNUMBER($G37)),$G37=0),"",IFERROR($H37/$G37,""))</f>
        <v/>
      </c>
      <c r="J37" s="10">
        <f>IF($H37="","",IF(OR($E37="",$G37="",$G37=0),"Review staffing",IF(NOT(ISNUMBER(Assumptions!$B$14)),"Check threshold",IF($I37&gt;Assumptions!$B$14,"Review capacity","Within guide"))))</f>
        <v/>
      </c>
      <c r="K37" s="20" t="n"/>
      <c r="L37" s="20" t="n"/>
      <c r="M37" s="25" t="n"/>
    </row>
    <row r="38" ht="24" customHeight="1">
      <c r="A38" s="20" t="n"/>
      <c r="B38" s="21" t="n"/>
      <c r="C38" s="20" t="n"/>
      <c r="D38" s="22" t="n"/>
      <c r="E38" s="22" t="n"/>
      <c r="F38" s="26">
        <f>IF($C38="","",IFERROR(IF(ISNUMBER(VLOOKUP($C38,Assumptions!$A$5:$B$9,2,FALSE)),VLOOKUP($C38,Assumptions!$A$5:$B$9,2,FALSE),""),""))</f>
        <v/>
      </c>
      <c r="G38" s="26">
        <f>IF(OR($E38="",$F38="",NOT(ISNUMBER($E38)),NOT(ISNUMBER($F38))),"",$E38*$F38)</f>
        <v/>
      </c>
      <c r="H38" s="26">
        <f>IF(OR($D38="",$L38="",NOT(ISNUMBER($D38))),"",IFERROR(IF(ISNUMBER(VLOOKUP($L38,Assumptions!$D$5:$E$8,2,FALSE)),$D38*VLOOKUP($L38,Assumptions!$D$5:$E$8,2,FALSE),""),""))</f>
        <v/>
      </c>
      <c r="I38" s="27">
        <f>IF(OR($H38="",$G38="",NOT(ISNUMBER($H38)),NOT(ISNUMBER($G38)),$G38=0),"",IFERROR($H38/$G38,""))</f>
        <v/>
      </c>
      <c r="J38" s="13">
        <f>IF($H38="","",IF(OR($E38="",$G38="",$G38=0),"Review staffing",IF(NOT(ISNUMBER(Assumptions!$B$14)),"Check threshold",IF($I38&gt;Assumptions!$B$14,"Review capacity","Within guide"))))</f>
        <v/>
      </c>
      <c r="K38" s="20" t="n"/>
      <c r="L38" s="20" t="n"/>
      <c r="M38" s="25" t="n"/>
    </row>
    <row r="39" ht="24" customHeight="1">
      <c r="A39" s="20" t="n"/>
      <c r="B39" s="21" t="n"/>
      <c r="C39" s="20" t="n"/>
      <c r="D39" s="22" t="n"/>
      <c r="E39" s="22" t="n"/>
      <c r="F39" s="23">
        <f>IF($C39="","",IFERROR(IF(ISNUMBER(VLOOKUP($C39,Assumptions!$A$5:$B$9,2,FALSE)),VLOOKUP($C39,Assumptions!$A$5:$B$9,2,FALSE),""),""))</f>
        <v/>
      </c>
      <c r="G39" s="23">
        <f>IF(OR($E39="",$F39="",NOT(ISNUMBER($E39)),NOT(ISNUMBER($F39))),"",$E39*$F39)</f>
        <v/>
      </c>
      <c r="H39" s="23">
        <f>IF(OR($D39="",$L39="",NOT(ISNUMBER($D39))),"",IFERROR(IF(ISNUMBER(VLOOKUP($L39,Assumptions!$D$5:$E$8,2,FALSE)),$D39*VLOOKUP($L39,Assumptions!$D$5:$E$8,2,FALSE),""),""))</f>
        <v/>
      </c>
      <c r="I39" s="24">
        <f>IF(OR($H39="",$G39="",NOT(ISNUMBER($H39)),NOT(ISNUMBER($G39)),$G39=0),"",IFERROR($H39/$G39,""))</f>
        <v/>
      </c>
      <c r="J39" s="10">
        <f>IF($H39="","",IF(OR($E39="",$G39="",$G39=0),"Review staffing",IF(NOT(ISNUMBER(Assumptions!$B$14)),"Check threshold",IF($I39&gt;Assumptions!$B$14,"Review capacity","Within guide"))))</f>
        <v/>
      </c>
      <c r="K39" s="20" t="n"/>
      <c r="L39" s="20" t="n"/>
      <c r="M39" s="25" t="n"/>
    </row>
    <row r="40" ht="24" customHeight="1">
      <c r="A40" s="20" t="n"/>
      <c r="B40" s="21" t="n"/>
      <c r="C40" s="20" t="n"/>
      <c r="D40" s="22" t="n"/>
      <c r="E40" s="22" t="n"/>
      <c r="F40" s="26">
        <f>IF($C40="","",IFERROR(IF(ISNUMBER(VLOOKUP($C40,Assumptions!$A$5:$B$9,2,FALSE)),VLOOKUP($C40,Assumptions!$A$5:$B$9,2,FALSE),""),""))</f>
        <v/>
      </c>
      <c r="G40" s="26">
        <f>IF(OR($E40="",$F40="",NOT(ISNUMBER($E40)),NOT(ISNUMBER($F40))),"",$E40*$F40)</f>
        <v/>
      </c>
      <c r="H40" s="26">
        <f>IF(OR($D40="",$L40="",NOT(ISNUMBER($D40))),"",IFERROR(IF(ISNUMBER(VLOOKUP($L40,Assumptions!$D$5:$E$8,2,FALSE)),$D40*VLOOKUP($L40,Assumptions!$D$5:$E$8,2,FALSE),""),""))</f>
        <v/>
      </c>
      <c r="I40" s="27">
        <f>IF(OR($H40="",$G40="",NOT(ISNUMBER($H40)),NOT(ISNUMBER($G40)),$G40=0),"",IFERROR($H40/$G40,""))</f>
        <v/>
      </c>
      <c r="J40" s="13">
        <f>IF($H40="","",IF(OR($E40="",$G40="",$G40=0),"Review staffing",IF(NOT(ISNUMBER(Assumptions!$B$14)),"Check threshold",IF($I40&gt;Assumptions!$B$14,"Review capacity","Within guide"))))</f>
        <v/>
      </c>
      <c r="K40" s="20" t="n"/>
      <c r="L40" s="20" t="n"/>
      <c r="M40" s="25" t="n"/>
    </row>
    <row r="41" ht="24" customHeight="1">
      <c r="A41" s="20" t="n"/>
      <c r="B41" s="21" t="n"/>
      <c r="C41" s="20" t="n"/>
      <c r="D41" s="22" t="n"/>
      <c r="E41" s="22" t="n"/>
      <c r="F41" s="23">
        <f>IF($C41="","",IFERROR(IF(ISNUMBER(VLOOKUP($C41,Assumptions!$A$5:$B$9,2,FALSE)),VLOOKUP($C41,Assumptions!$A$5:$B$9,2,FALSE),""),""))</f>
        <v/>
      </c>
      <c r="G41" s="23">
        <f>IF(OR($E41="",$F41="",NOT(ISNUMBER($E41)),NOT(ISNUMBER($F41))),"",$E41*$F41)</f>
        <v/>
      </c>
      <c r="H41" s="23">
        <f>IF(OR($D41="",$L41="",NOT(ISNUMBER($D41))),"",IFERROR(IF(ISNUMBER(VLOOKUP($L41,Assumptions!$D$5:$E$8,2,FALSE)),$D41*VLOOKUP($L41,Assumptions!$D$5:$E$8,2,FALSE),""),""))</f>
        <v/>
      </c>
      <c r="I41" s="24">
        <f>IF(OR($H41="",$G41="",NOT(ISNUMBER($H41)),NOT(ISNUMBER($G41)),$G41=0),"",IFERROR($H41/$G41,""))</f>
        <v/>
      </c>
      <c r="J41" s="10">
        <f>IF($H41="","",IF(OR($E41="",$G41="",$G41=0),"Review staffing",IF(NOT(ISNUMBER(Assumptions!$B$14)),"Check threshold",IF($I41&gt;Assumptions!$B$14,"Review capacity","Within guide"))))</f>
        <v/>
      </c>
      <c r="K41" s="20" t="n"/>
      <c r="L41" s="20" t="n"/>
      <c r="M41" s="25" t="n"/>
    </row>
    <row r="42" ht="24" customHeight="1">
      <c r="A42" s="20" t="n"/>
      <c r="B42" s="21" t="n"/>
      <c r="C42" s="20" t="n"/>
      <c r="D42" s="22" t="n"/>
      <c r="E42" s="22" t="n"/>
      <c r="F42" s="26">
        <f>IF($C42="","",IFERROR(IF(ISNUMBER(VLOOKUP($C42,Assumptions!$A$5:$B$9,2,FALSE)),VLOOKUP($C42,Assumptions!$A$5:$B$9,2,FALSE),""),""))</f>
        <v/>
      </c>
      <c r="G42" s="26">
        <f>IF(OR($E42="",$F42="",NOT(ISNUMBER($E42)),NOT(ISNUMBER($F42))),"",$E42*$F42)</f>
        <v/>
      </c>
      <c r="H42" s="26">
        <f>IF(OR($D42="",$L42="",NOT(ISNUMBER($D42))),"",IFERROR(IF(ISNUMBER(VLOOKUP($L42,Assumptions!$D$5:$E$8,2,FALSE)),$D42*VLOOKUP($L42,Assumptions!$D$5:$E$8,2,FALSE),""),""))</f>
        <v/>
      </c>
      <c r="I42" s="27">
        <f>IF(OR($H42="",$G42="",NOT(ISNUMBER($H42)),NOT(ISNUMBER($G42)),$G42=0),"",IFERROR($H42/$G42,""))</f>
        <v/>
      </c>
      <c r="J42" s="13">
        <f>IF($H42="","",IF(OR($E42="",$G42="",$G42=0),"Review staffing",IF(NOT(ISNUMBER(Assumptions!$B$14)),"Check threshold",IF($I42&gt;Assumptions!$B$14,"Review capacity","Within guide"))))</f>
        <v/>
      </c>
      <c r="K42" s="20" t="n"/>
      <c r="L42" s="20" t="n"/>
      <c r="M42" s="25" t="n"/>
    </row>
    <row r="43" ht="24" customHeight="1">
      <c r="A43" s="20" t="n"/>
      <c r="B43" s="21" t="n"/>
      <c r="C43" s="20" t="n"/>
      <c r="D43" s="22" t="n"/>
      <c r="E43" s="22" t="n"/>
      <c r="F43" s="23">
        <f>IF($C43="","",IFERROR(IF(ISNUMBER(VLOOKUP($C43,Assumptions!$A$5:$B$9,2,FALSE)),VLOOKUP($C43,Assumptions!$A$5:$B$9,2,FALSE),""),""))</f>
        <v/>
      </c>
      <c r="G43" s="23">
        <f>IF(OR($E43="",$F43="",NOT(ISNUMBER($E43)),NOT(ISNUMBER($F43))),"",$E43*$F43)</f>
        <v/>
      </c>
      <c r="H43" s="23">
        <f>IF(OR($D43="",$L43="",NOT(ISNUMBER($D43))),"",IFERROR(IF(ISNUMBER(VLOOKUP($L43,Assumptions!$D$5:$E$8,2,FALSE)),$D43*VLOOKUP($L43,Assumptions!$D$5:$E$8,2,FALSE),""),""))</f>
        <v/>
      </c>
      <c r="I43" s="24">
        <f>IF(OR($H43="",$G43="",NOT(ISNUMBER($H43)),NOT(ISNUMBER($G43)),$G43=0),"",IFERROR($H43/$G43,""))</f>
        <v/>
      </c>
      <c r="J43" s="10">
        <f>IF($H43="","",IF(OR($E43="",$G43="",$G43=0),"Review staffing",IF(NOT(ISNUMBER(Assumptions!$B$14)),"Check threshold",IF($I43&gt;Assumptions!$B$14,"Review capacity","Within guide"))))</f>
        <v/>
      </c>
      <c r="K43" s="20" t="n"/>
      <c r="L43" s="20" t="n"/>
      <c r="M43" s="25" t="n"/>
    </row>
    <row r="44" ht="24" customHeight="1">
      <c r="A44" s="20" t="n"/>
      <c r="B44" s="21" t="n"/>
      <c r="C44" s="20" t="n"/>
      <c r="D44" s="22" t="n"/>
      <c r="E44" s="22" t="n"/>
      <c r="F44" s="26">
        <f>IF($C44="","",IFERROR(IF(ISNUMBER(VLOOKUP($C44,Assumptions!$A$5:$B$9,2,FALSE)),VLOOKUP($C44,Assumptions!$A$5:$B$9,2,FALSE),""),""))</f>
        <v/>
      </c>
      <c r="G44" s="26">
        <f>IF(OR($E44="",$F44="",NOT(ISNUMBER($E44)),NOT(ISNUMBER($F44))),"",$E44*$F44)</f>
        <v/>
      </c>
      <c r="H44" s="26">
        <f>IF(OR($D44="",$L44="",NOT(ISNUMBER($D44))),"",IFERROR(IF(ISNUMBER(VLOOKUP($L44,Assumptions!$D$5:$E$8,2,FALSE)),$D44*VLOOKUP($L44,Assumptions!$D$5:$E$8,2,FALSE),""),""))</f>
        <v/>
      </c>
      <c r="I44" s="27">
        <f>IF(OR($H44="",$G44="",NOT(ISNUMBER($H44)),NOT(ISNUMBER($G44)),$G44=0),"",IFERROR($H44/$G44,""))</f>
        <v/>
      </c>
      <c r="J44" s="13">
        <f>IF($H44="","",IF(OR($E44="",$G44="",$G44=0),"Review staffing",IF(NOT(ISNUMBER(Assumptions!$B$14)),"Check threshold",IF($I44&gt;Assumptions!$B$14,"Review capacity","Within guide"))))</f>
        <v/>
      </c>
      <c r="K44" s="20" t="n"/>
      <c r="L44" s="20" t="n"/>
      <c r="M44" s="25" t="n"/>
    </row>
    <row r="45" ht="24" customHeight="1">
      <c r="A45" s="20" t="n"/>
      <c r="B45" s="21" t="n"/>
      <c r="C45" s="20" t="n"/>
      <c r="D45" s="22" t="n"/>
      <c r="E45" s="22" t="n"/>
      <c r="F45" s="23">
        <f>IF($C45="","",IFERROR(IF(ISNUMBER(VLOOKUP($C45,Assumptions!$A$5:$B$9,2,FALSE)),VLOOKUP($C45,Assumptions!$A$5:$B$9,2,FALSE),""),""))</f>
        <v/>
      </c>
      <c r="G45" s="23">
        <f>IF(OR($E45="",$F45="",NOT(ISNUMBER($E45)),NOT(ISNUMBER($F45))),"",$E45*$F45)</f>
        <v/>
      </c>
      <c r="H45" s="23">
        <f>IF(OR($D45="",$L45="",NOT(ISNUMBER($D45))),"",IFERROR(IF(ISNUMBER(VLOOKUP($L45,Assumptions!$D$5:$E$8,2,FALSE)),$D45*VLOOKUP($L45,Assumptions!$D$5:$E$8,2,FALSE),""),""))</f>
        <v/>
      </c>
      <c r="I45" s="24">
        <f>IF(OR($H45="",$G45="",NOT(ISNUMBER($H45)),NOT(ISNUMBER($G45)),$G45=0),"",IFERROR($H45/$G45,""))</f>
        <v/>
      </c>
      <c r="J45" s="10">
        <f>IF($H45="","",IF(OR($E45="",$G45="",$G45=0),"Review staffing",IF(NOT(ISNUMBER(Assumptions!$B$14)),"Check threshold",IF($I45&gt;Assumptions!$B$14,"Review capacity","Within guide"))))</f>
        <v/>
      </c>
      <c r="K45" s="20" t="n"/>
      <c r="L45" s="20" t="n"/>
      <c r="M45" s="25" t="n"/>
    </row>
    <row r="46" ht="24" customHeight="1">
      <c r="A46" s="20" t="n"/>
      <c r="B46" s="21" t="n"/>
      <c r="C46" s="20" t="n"/>
      <c r="D46" s="22" t="n"/>
      <c r="E46" s="22" t="n"/>
      <c r="F46" s="26">
        <f>IF($C46="","",IFERROR(IF(ISNUMBER(VLOOKUP($C46,Assumptions!$A$5:$B$9,2,FALSE)),VLOOKUP($C46,Assumptions!$A$5:$B$9,2,FALSE),""),""))</f>
        <v/>
      </c>
      <c r="G46" s="26">
        <f>IF(OR($E46="",$F46="",NOT(ISNUMBER($E46)),NOT(ISNUMBER($F46))),"",$E46*$F46)</f>
        <v/>
      </c>
      <c r="H46" s="26">
        <f>IF(OR($D46="",$L46="",NOT(ISNUMBER($D46))),"",IFERROR(IF(ISNUMBER(VLOOKUP($L46,Assumptions!$D$5:$E$8,2,FALSE)),$D46*VLOOKUP($L46,Assumptions!$D$5:$E$8,2,FALSE),""),""))</f>
        <v/>
      </c>
      <c r="I46" s="27">
        <f>IF(OR($H46="",$G46="",NOT(ISNUMBER($H46)),NOT(ISNUMBER($G46)),$G46=0),"",IFERROR($H46/$G46,""))</f>
        <v/>
      </c>
      <c r="J46" s="13">
        <f>IF($H46="","",IF(OR($E46="",$G46="",$G46=0),"Review staffing",IF(NOT(ISNUMBER(Assumptions!$B$14)),"Check threshold",IF($I46&gt;Assumptions!$B$14,"Review capacity","Within guide"))))</f>
        <v/>
      </c>
      <c r="K46" s="20" t="n"/>
      <c r="L46" s="20" t="n"/>
      <c r="M46" s="25" t="n"/>
    </row>
    <row r="47" ht="24" customHeight="1">
      <c r="A47" s="20" t="n"/>
      <c r="B47" s="21" t="n"/>
      <c r="C47" s="20" t="n"/>
      <c r="D47" s="22" t="n"/>
      <c r="E47" s="22" t="n"/>
      <c r="F47" s="23">
        <f>IF($C47="","",IFERROR(IF(ISNUMBER(VLOOKUP($C47,Assumptions!$A$5:$B$9,2,FALSE)),VLOOKUP($C47,Assumptions!$A$5:$B$9,2,FALSE),""),""))</f>
        <v/>
      </c>
      <c r="G47" s="23">
        <f>IF(OR($E47="",$F47="",NOT(ISNUMBER($E47)),NOT(ISNUMBER($F47))),"",$E47*$F47)</f>
        <v/>
      </c>
      <c r="H47" s="23">
        <f>IF(OR($D47="",$L47="",NOT(ISNUMBER($D47))),"",IFERROR(IF(ISNUMBER(VLOOKUP($L47,Assumptions!$D$5:$E$8,2,FALSE)),$D47*VLOOKUP($L47,Assumptions!$D$5:$E$8,2,FALSE),""),""))</f>
        <v/>
      </c>
      <c r="I47" s="24">
        <f>IF(OR($H47="",$G47="",NOT(ISNUMBER($H47)),NOT(ISNUMBER($G47)),$G47=0),"",IFERROR($H47/$G47,""))</f>
        <v/>
      </c>
      <c r="J47" s="10">
        <f>IF($H47="","",IF(OR($E47="",$G47="",$G47=0),"Review staffing",IF(NOT(ISNUMBER(Assumptions!$B$14)),"Check threshold",IF($I47&gt;Assumptions!$B$14,"Review capacity","Within guide"))))</f>
        <v/>
      </c>
      <c r="K47" s="20" t="n"/>
      <c r="L47" s="20" t="n"/>
      <c r="M47" s="25" t="n"/>
    </row>
    <row r="48" ht="24" customHeight="1">
      <c r="A48" s="20" t="n"/>
      <c r="B48" s="21" t="n"/>
      <c r="C48" s="20" t="n"/>
      <c r="D48" s="22" t="n"/>
      <c r="E48" s="22" t="n"/>
      <c r="F48" s="26">
        <f>IF($C48="","",IFERROR(IF(ISNUMBER(VLOOKUP($C48,Assumptions!$A$5:$B$9,2,FALSE)),VLOOKUP($C48,Assumptions!$A$5:$B$9,2,FALSE),""),""))</f>
        <v/>
      </c>
      <c r="G48" s="26">
        <f>IF(OR($E48="",$F48="",NOT(ISNUMBER($E48)),NOT(ISNUMBER($F48))),"",$E48*$F48)</f>
        <v/>
      </c>
      <c r="H48" s="26">
        <f>IF(OR($D48="",$L48="",NOT(ISNUMBER($D48))),"",IFERROR(IF(ISNUMBER(VLOOKUP($L48,Assumptions!$D$5:$E$8,2,FALSE)),$D48*VLOOKUP($L48,Assumptions!$D$5:$E$8,2,FALSE),""),""))</f>
        <v/>
      </c>
      <c r="I48" s="27">
        <f>IF(OR($H48="",$G48="",NOT(ISNUMBER($H48)),NOT(ISNUMBER($G48)),$G48=0),"",IFERROR($H48/$G48,""))</f>
        <v/>
      </c>
      <c r="J48" s="13">
        <f>IF($H48="","",IF(OR($E48="",$G48="",$G48=0),"Review staffing",IF(NOT(ISNUMBER(Assumptions!$B$14)),"Check threshold",IF($I48&gt;Assumptions!$B$14,"Review capacity","Within guide"))))</f>
        <v/>
      </c>
      <c r="K48" s="20" t="n"/>
      <c r="L48" s="20" t="n"/>
      <c r="M48" s="25" t="n"/>
    </row>
    <row r="49" ht="24" customHeight="1">
      <c r="A49" s="20" t="n"/>
      <c r="B49" s="21" t="n"/>
      <c r="C49" s="20" t="n"/>
      <c r="D49" s="22" t="n"/>
      <c r="E49" s="22" t="n"/>
      <c r="F49" s="23">
        <f>IF($C49="","",IFERROR(IF(ISNUMBER(VLOOKUP($C49,Assumptions!$A$5:$B$9,2,FALSE)),VLOOKUP($C49,Assumptions!$A$5:$B$9,2,FALSE),""),""))</f>
        <v/>
      </c>
      <c r="G49" s="23">
        <f>IF(OR($E49="",$F49="",NOT(ISNUMBER($E49)),NOT(ISNUMBER($F49))),"",$E49*$F49)</f>
        <v/>
      </c>
      <c r="H49" s="23">
        <f>IF(OR($D49="",$L49="",NOT(ISNUMBER($D49))),"",IFERROR(IF(ISNUMBER(VLOOKUP($L49,Assumptions!$D$5:$E$8,2,FALSE)),$D49*VLOOKUP($L49,Assumptions!$D$5:$E$8,2,FALSE),""),""))</f>
        <v/>
      </c>
      <c r="I49" s="24">
        <f>IF(OR($H49="",$G49="",NOT(ISNUMBER($H49)),NOT(ISNUMBER($G49)),$G49=0),"",IFERROR($H49/$G49,""))</f>
        <v/>
      </c>
      <c r="J49" s="10">
        <f>IF($H49="","",IF(OR($E49="",$G49="",$G49=0),"Review staffing",IF(NOT(ISNUMBER(Assumptions!$B$14)),"Check threshold",IF($I49&gt;Assumptions!$B$14,"Review capacity","Within guide"))))</f>
        <v/>
      </c>
      <c r="K49" s="20" t="n"/>
      <c r="L49" s="20" t="n"/>
      <c r="M49" s="25" t="n"/>
    </row>
    <row r="50" ht="24" customHeight="1">
      <c r="A50" s="20" t="n"/>
      <c r="B50" s="21" t="n"/>
      <c r="C50" s="20" t="n"/>
      <c r="D50" s="22" t="n"/>
      <c r="E50" s="22" t="n"/>
      <c r="F50" s="26">
        <f>IF($C50="","",IFERROR(IF(ISNUMBER(VLOOKUP($C50,Assumptions!$A$5:$B$9,2,FALSE)),VLOOKUP($C50,Assumptions!$A$5:$B$9,2,FALSE),""),""))</f>
        <v/>
      </c>
      <c r="G50" s="26">
        <f>IF(OR($E50="",$F50="",NOT(ISNUMBER($E50)),NOT(ISNUMBER($F50))),"",$E50*$F50)</f>
        <v/>
      </c>
      <c r="H50" s="26">
        <f>IF(OR($D50="",$L50="",NOT(ISNUMBER($D50))),"",IFERROR(IF(ISNUMBER(VLOOKUP($L50,Assumptions!$D$5:$E$8,2,FALSE)),$D50*VLOOKUP($L50,Assumptions!$D$5:$E$8,2,FALSE),""),""))</f>
        <v/>
      </c>
      <c r="I50" s="27">
        <f>IF(OR($H50="",$G50="",NOT(ISNUMBER($H50)),NOT(ISNUMBER($G50)),$G50=0),"",IFERROR($H50/$G50,""))</f>
        <v/>
      </c>
      <c r="J50" s="13">
        <f>IF($H50="","",IF(OR($E50="",$G50="",$G50=0),"Review staffing",IF(NOT(ISNUMBER(Assumptions!$B$14)),"Check threshold",IF($I50&gt;Assumptions!$B$14,"Review capacity","Within guide"))))</f>
        <v/>
      </c>
      <c r="K50" s="20" t="n"/>
      <c r="L50" s="20" t="n"/>
      <c r="M50" s="25" t="n"/>
    </row>
    <row r="51" ht="24" customHeight="1">
      <c r="A51" s="20" t="n"/>
      <c r="B51" s="21" t="n"/>
      <c r="C51" s="20" t="n"/>
      <c r="D51" s="22" t="n"/>
      <c r="E51" s="22" t="n"/>
      <c r="F51" s="23">
        <f>IF($C51="","",IFERROR(IF(ISNUMBER(VLOOKUP($C51,Assumptions!$A$5:$B$9,2,FALSE)),VLOOKUP($C51,Assumptions!$A$5:$B$9,2,FALSE),""),""))</f>
        <v/>
      </c>
      <c r="G51" s="23">
        <f>IF(OR($E51="",$F51="",NOT(ISNUMBER($E51)),NOT(ISNUMBER($F51))),"",$E51*$F51)</f>
        <v/>
      </c>
      <c r="H51" s="23">
        <f>IF(OR($D51="",$L51="",NOT(ISNUMBER($D51))),"",IFERROR(IF(ISNUMBER(VLOOKUP($L51,Assumptions!$D$5:$E$8,2,FALSE)),$D51*VLOOKUP($L51,Assumptions!$D$5:$E$8,2,FALSE),""),""))</f>
        <v/>
      </c>
      <c r="I51" s="24">
        <f>IF(OR($H51="",$G51="",NOT(ISNUMBER($H51)),NOT(ISNUMBER($G51)),$G51=0),"",IFERROR($H51/$G51,""))</f>
        <v/>
      </c>
      <c r="J51" s="10">
        <f>IF($H51="","",IF(OR($E51="",$G51="",$G51=0),"Review staffing",IF(NOT(ISNUMBER(Assumptions!$B$14)),"Check threshold",IF($I51&gt;Assumptions!$B$14,"Review capacity","Within guide"))))</f>
        <v/>
      </c>
      <c r="K51" s="20" t="n"/>
      <c r="L51" s="20" t="n"/>
      <c r="M51" s="25" t="n"/>
    </row>
    <row r="52" ht="24" customHeight="1">
      <c r="A52" s="20" t="n"/>
      <c r="B52" s="21" t="n"/>
      <c r="C52" s="20" t="n"/>
      <c r="D52" s="22" t="n"/>
      <c r="E52" s="22" t="n"/>
      <c r="F52" s="26">
        <f>IF($C52="","",IFERROR(IF(ISNUMBER(VLOOKUP($C52,Assumptions!$A$5:$B$9,2,FALSE)),VLOOKUP($C52,Assumptions!$A$5:$B$9,2,FALSE),""),""))</f>
        <v/>
      </c>
      <c r="G52" s="26">
        <f>IF(OR($E52="",$F52="",NOT(ISNUMBER($E52)),NOT(ISNUMBER($F52))),"",$E52*$F52)</f>
        <v/>
      </c>
      <c r="H52" s="26">
        <f>IF(OR($D52="",$L52="",NOT(ISNUMBER($D52))),"",IFERROR(IF(ISNUMBER(VLOOKUP($L52,Assumptions!$D$5:$E$8,2,FALSE)),$D52*VLOOKUP($L52,Assumptions!$D$5:$E$8,2,FALSE),""),""))</f>
        <v/>
      </c>
      <c r="I52" s="27">
        <f>IF(OR($H52="",$G52="",NOT(ISNUMBER($H52)),NOT(ISNUMBER($G52)),$G52=0),"",IFERROR($H52/$G52,""))</f>
        <v/>
      </c>
      <c r="J52" s="13">
        <f>IF($H52="","",IF(OR($E52="",$G52="",$G52=0),"Review staffing",IF(NOT(ISNUMBER(Assumptions!$B$14)),"Check threshold",IF($I52&gt;Assumptions!$B$14,"Review capacity","Within guide"))))</f>
        <v/>
      </c>
      <c r="K52" s="20" t="n"/>
      <c r="L52" s="20" t="n"/>
      <c r="M52" s="25" t="n"/>
    </row>
    <row r="53" ht="24" customHeight="1">
      <c r="A53" s="20" t="n"/>
      <c r="B53" s="21" t="n"/>
      <c r="C53" s="20" t="n"/>
      <c r="D53" s="22" t="n"/>
      <c r="E53" s="22" t="n"/>
      <c r="F53" s="23">
        <f>IF($C53="","",IFERROR(IF(ISNUMBER(VLOOKUP($C53,Assumptions!$A$5:$B$9,2,FALSE)),VLOOKUP($C53,Assumptions!$A$5:$B$9,2,FALSE),""),""))</f>
        <v/>
      </c>
      <c r="G53" s="23">
        <f>IF(OR($E53="",$F53="",NOT(ISNUMBER($E53)),NOT(ISNUMBER($F53))),"",$E53*$F53)</f>
        <v/>
      </c>
      <c r="H53" s="23">
        <f>IF(OR($D53="",$L53="",NOT(ISNUMBER($D53))),"",IFERROR(IF(ISNUMBER(VLOOKUP($L53,Assumptions!$D$5:$E$8,2,FALSE)),$D53*VLOOKUP($L53,Assumptions!$D$5:$E$8,2,FALSE),""),""))</f>
        <v/>
      </c>
      <c r="I53" s="24">
        <f>IF(OR($H53="",$G53="",NOT(ISNUMBER($H53)),NOT(ISNUMBER($G53)),$G53=0),"",IFERROR($H53/$G53,""))</f>
        <v/>
      </c>
      <c r="J53" s="10">
        <f>IF($H53="","",IF(OR($E53="",$G53="",$G53=0),"Review staffing",IF(NOT(ISNUMBER(Assumptions!$B$14)),"Check threshold",IF($I53&gt;Assumptions!$B$14,"Review capacity","Within guide"))))</f>
        <v/>
      </c>
      <c r="K53" s="20" t="n"/>
      <c r="L53" s="20" t="n"/>
      <c r="M53" s="25" t="n"/>
    </row>
    <row r="54" ht="24" customHeight="1">
      <c r="A54" s="20" t="n"/>
      <c r="B54" s="21" t="n"/>
      <c r="C54" s="20" t="n"/>
      <c r="D54" s="22" t="n"/>
      <c r="E54" s="22" t="n"/>
      <c r="F54" s="26">
        <f>IF($C54="","",IFERROR(IF(ISNUMBER(VLOOKUP($C54,Assumptions!$A$5:$B$9,2,FALSE)),VLOOKUP($C54,Assumptions!$A$5:$B$9,2,FALSE),""),""))</f>
        <v/>
      </c>
      <c r="G54" s="26">
        <f>IF(OR($E54="",$F54="",NOT(ISNUMBER($E54)),NOT(ISNUMBER($F54))),"",$E54*$F54)</f>
        <v/>
      </c>
      <c r="H54" s="26">
        <f>IF(OR($D54="",$L54="",NOT(ISNUMBER($D54))),"",IFERROR(IF(ISNUMBER(VLOOKUP($L54,Assumptions!$D$5:$E$8,2,FALSE)),$D54*VLOOKUP($L54,Assumptions!$D$5:$E$8,2,FALSE),""),""))</f>
        <v/>
      </c>
      <c r="I54" s="27">
        <f>IF(OR($H54="",$G54="",NOT(ISNUMBER($H54)),NOT(ISNUMBER($G54)),$G54=0),"",IFERROR($H54/$G54,""))</f>
        <v/>
      </c>
      <c r="J54" s="13">
        <f>IF($H54="","",IF(OR($E54="",$G54="",$G54=0),"Review staffing",IF(NOT(ISNUMBER(Assumptions!$B$14)),"Check threshold",IF($I54&gt;Assumptions!$B$14,"Review capacity","Within guide"))))</f>
        <v/>
      </c>
      <c r="K54" s="20" t="n"/>
      <c r="L54" s="20" t="n"/>
      <c r="M54" s="25" t="n"/>
    </row>
    <row r="55" ht="24" customHeight="1">
      <c r="A55" s="20" t="n"/>
      <c r="B55" s="21" t="n"/>
      <c r="C55" s="20" t="n"/>
      <c r="D55" s="22" t="n"/>
      <c r="E55" s="22" t="n"/>
      <c r="F55" s="23">
        <f>IF($C55="","",IFERROR(IF(ISNUMBER(VLOOKUP($C55,Assumptions!$A$5:$B$9,2,FALSE)),VLOOKUP($C55,Assumptions!$A$5:$B$9,2,FALSE),""),""))</f>
        <v/>
      </c>
      <c r="G55" s="23">
        <f>IF(OR($E55="",$F55="",NOT(ISNUMBER($E55)),NOT(ISNUMBER($F55))),"",$E55*$F55)</f>
        <v/>
      </c>
      <c r="H55" s="23">
        <f>IF(OR($D55="",$L55="",NOT(ISNUMBER($D55))),"",IFERROR(IF(ISNUMBER(VLOOKUP($L55,Assumptions!$D$5:$E$8,2,FALSE)),$D55*VLOOKUP($L55,Assumptions!$D$5:$E$8,2,FALSE),""),""))</f>
        <v/>
      </c>
      <c r="I55" s="24">
        <f>IF(OR($H55="",$G55="",NOT(ISNUMBER($H55)),NOT(ISNUMBER($G55)),$G55=0),"",IFERROR($H55/$G55,""))</f>
        <v/>
      </c>
      <c r="J55" s="10">
        <f>IF($H55="","",IF(OR($E55="",$G55="",$G55=0),"Review staffing",IF(NOT(ISNUMBER(Assumptions!$B$14)),"Check threshold",IF($I55&gt;Assumptions!$B$14,"Review capacity","Within guide"))))</f>
        <v/>
      </c>
      <c r="K55" s="20" t="n"/>
      <c r="L55" s="20" t="n"/>
      <c r="M55" s="25" t="n"/>
    </row>
    <row r="56" ht="24" customHeight="1">
      <c r="A56" s="20" t="n"/>
      <c r="B56" s="21" t="n"/>
      <c r="C56" s="20" t="n"/>
      <c r="D56" s="22" t="n"/>
      <c r="E56" s="22" t="n"/>
      <c r="F56" s="26">
        <f>IF($C56="","",IFERROR(IF(ISNUMBER(VLOOKUP($C56,Assumptions!$A$5:$B$9,2,FALSE)),VLOOKUP($C56,Assumptions!$A$5:$B$9,2,FALSE),""),""))</f>
        <v/>
      </c>
      <c r="G56" s="26">
        <f>IF(OR($E56="",$F56="",NOT(ISNUMBER($E56)),NOT(ISNUMBER($F56))),"",$E56*$F56)</f>
        <v/>
      </c>
      <c r="H56" s="26">
        <f>IF(OR($D56="",$L56="",NOT(ISNUMBER($D56))),"",IFERROR(IF(ISNUMBER(VLOOKUP($L56,Assumptions!$D$5:$E$8,2,FALSE)),$D56*VLOOKUP($L56,Assumptions!$D$5:$E$8,2,FALSE),""),""))</f>
        <v/>
      </c>
      <c r="I56" s="27">
        <f>IF(OR($H56="",$G56="",NOT(ISNUMBER($H56)),NOT(ISNUMBER($G56)),$G56=0),"",IFERROR($H56/$G56,""))</f>
        <v/>
      </c>
      <c r="J56" s="13">
        <f>IF($H56="","",IF(OR($E56="",$G56="",$G56=0),"Review staffing",IF(NOT(ISNUMBER(Assumptions!$B$14)),"Check threshold",IF($I56&gt;Assumptions!$B$14,"Review capacity","Within guide"))))</f>
        <v/>
      </c>
      <c r="K56" s="20" t="n"/>
      <c r="L56" s="20" t="n"/>
      <c r="M56" s="25" t="n"/>
    </row>
    <row r="57" ht="24" customHeight="1">
      <c r="A57" s="20" t="n"/>
      <c r="B57" s="21" t="n"/>
      <c r="C57" s="20" t="n"/>
      <c r="D57" s="22" t="n"/>
      <c r="E57" s="22" t="n"/>
      <c r="F57" s="23">
        <f>IF($C57="","",IFERROR(IF(ISNUMBER(VLOOKUP($C57,Assumptions!$A$5:$B$9,2,FALSE)),VLOOKUP($C57,Assumptions!$A$5:$B$9,2,FALSE),""),""))</f>
        <v/>
      </c>
      <c r="G57" s="23">
        <f>IF(OR($E57="",$F57="",NOT(ISNUMBER($E57)),NOT(ISNUMBER($F57))),"",$E57*$F57)</f>
        <v/>
      </c>
      <c r="H57" s="23">
        <f>IF(OR($D57="",$L57="",NOT(ISNUMBER($D57))),"",IFERROR(IF(ISNUMBER(VLOOKUP($L57,Assumptions!$D$5:$E$8,2,FALSE)),$D57*VLOOKUP($L57,Assumptions!$D$5:$E$8,2,FALSE),""),""))</f>
        <v/>
      </c>
      <c r="I57" s="24">
        <f>IF(OR($H57="",$G57="",NOT(ISNUMBER($H57)),NOT(ISNUMBER($G57)),$G57=0),"",IFERROR($H57/$G57,""))</f>
        <v/>
      </c>
      <c r="J57" s="10">
        <f>IF($H57="","",IF(OR($E57="",$G57="",$G57=0),"Review staffing",IF(NOT(ISNUMBER(Assumptions!$B$14)),"Check threshold",IF($I57&gt;Assumptions!$B$14,"Review capacity","Within guide"))))</f>
        <v/>
      </c>
      <c r="K57" s="20" t="n"/>
      <c r="L57" s="20" t="n"/>
      <c r="M57" s="25" t="n"/>
    </row>
    <row r="58" ht="24" customHeight="1">
      <c r="A58" s="20" t="n"/>
      <c r="B58" s="21" t="n"/>
      <c r="C58" s="20" t="n"/>
      <c r="D58" s="22" t="n"/>
      <c r="E58" s="22" t="n"/>
      <c r="F58" s="26">
        <f>IF($C58="","",IFERROR(IF(ISNUMBER(VLOOKUP($C58,Assumptions!$A$5:$B$9,2,FALSE)),VLOOKUP($C58,Assumptions!$A$5:$B$9,2,FALSE),""),""))</f>
        <v/>
      </c>
      <c r="G58" s="26">
        <f>IF(OR($E58="",$F58="",NOT(ISNUMBER($E58)),NOT(ISNUMBER($F58))),"",$E58*$F58)</f>
        <v/>
      </c>
      <c r="H58" s="26">
        <f>IF(OR($D58="",$L58="",NOT(ISNUMBER($D58))),"",IFERROR(IF(ISNUMBER(VLOOKUP($L58,Assumptions!$D$5:$E$8,2,FALSE)),$D58*VLOOKUP($L58,Assumptions!$D$5:$E$8,2,FALSE),""),""))</f>
        <v/>
      </c>
      <c r="I58" s="27">
        <f>IF(OR($H58="",$G58="",NOT(ISNUMBER($H58)),NOT(ISNUMBER($G58)),$G58=0),"",IFERROR($H58/$G58,""))</f>
        <v/>
      </c>
      <c r="J58" s="13">
        <f>IF($H58="","",IF(OR($E58="",$G58="",$G58=0),"Review staffing",IF(NOT(ISNUMBER(Assumptions!$B$14)),"Check threshold",IF($I58&gt;Assumptions!$B$14,"Review capacity","Within guide"))))</f>
        <v/>
      </c>
      <c r="K58" s="20" t="n"/>
      <c r="L58" s="20" t="n"/>
      <c r="M58" s="25" t="n"/>
    </row>
    <row r="59" ht="24" customHeight="1">
      <c r="A59" s="20" t="n"/>
      <c r="B59" s="21" t="n"/>
      <c r="C59" s="20" t="n"/>
      <c r="D59" s="22" t="n"/>
      <c r="E59" s="22" t="n"/>
      <c r="F59" s="23">
        <f>IF($C59="","",IFERROR(IF(ISNUMBER(VLOOKUP($C59,Assumptions!$A$5:$B$9,2,FALSE)),VLOOKUP($C59,Assumptions!$A$5:$B$9,2,FALSE),""),""))</f>
        <v/>
      </c>
      <c r="G59" s="23">
        <f>IF(OR($E59="",$F59="",NOT(ISNUMBER($E59)),NOT(ISNUMBER($F59))),"",$E59*$F59)</f>
        <v/>
      </c>
      <c r="H59" s="23">
        <f>IF(OR($D59="",$L59="",NOT(ISNUMBER($D59))),"",IFERROR(IF(ISNUMBER(VLOOKUP($L59,Assumptions!$D$5:$E$8,2,FALSE)),$D59*VLOOKUP($L59,Assumptions!$D$5:$E$8,2,FALSE),""),""))</f>
        <v/>
      </c>
      <c r="I59" s="24">
        <f>IF(OR($H59="",$G59="",NOT(ISNUMBER($H59)),NOT(ISNUMBER($G59)),$G59=0),"",IFERROR($H59/$G59,""))</f>
        <v/>
      </c>
      <c r="J59" s="10">
        <f>IF($H59="","",IF(OR($E59="",$G59="",$G59=0),"Review staffing",IF(NOT(ISNUMBER(Assumptions!$B$14)),"Check threshold",IF($I59&gt;Assumptions!$B$14,"Review capacity","Within guide"))))</f>
        <v/>
      </c>
      <c r="K59" s="20" t="n"/>
      <c r="L59" s="20" t="n"/>
      <c r="M59" s="25" t="n"/>
    </row>
    <row r="60" ht="24" customHeight="1">
      <c r="A60" s="20" t="n"/>
      <c r="B60" s="21" t="n"/>
      <c r="C60" s="20" t="n"/>
      <c r="D60" s="22" t="n"/>
      <c r="E60" s="22" t="n"/>
      <c r="F60" s="26">
        <f>IF($C60="","",IFERROR(IF(ISNUMBER(VLOOKUP($C60,Assumptions!$A$5:$B$9,2,FALSE)),VLOOKUP($C60,Assumptions!$A$5:$B$9,2,FALSE),""),""))</f>
        <v/>
      </c>
      <c r="G60" s="26">
        <f>IF(OR($E60="",$F60="",NOT(ISNUMBER($E60)),NOT(ISNUMBER($F60))),"",$E60*$F60)</f>
        <v/>
      </c>
      <c r="H60" s="26">
        <f>IF(OR($D60="",$L60="",NOT(ISNUMBER($D60))),"",IFERROR(IF(ISNUMBER(VLOOKUP($L60,Assumptions!$D$5:$E$8,2,FALSE)),$D60*VLOOKUP($L60,Assumptions!$D$5:$E$8,2,FALSE),""),""))</f>
        <v/>
      </c>
      <c r="I60" s="27">
        <f>IF(OR($H60="",$G60="",NOT(ISNUMBER($H60)),NOT(ISNUMBER($G60)),$G60=0),"",IFERROR($H60/$G60,""))</f>
        <v/>
      </c>
      <c r="J60" s="13">
        <f>IF($H60="","",IF(OR($E60="",$G60="",$G60=0),"Review staffing",IF(NOT(ISNUMBER(Assumptions!$B$14)),"Check threshold",IF($I60&gt;Assumptions!$B$14,"Review capacity","Within guide"))))</f>
        <v/>
      </c>
      <c r="K60" s="20" t="n"/>
      <c r="L60" s="20" t="n"/>
      <c r="M60" s="25" t="n"/>
    </row>
    <row r="61" ht="24" customHeight="1">
      <c r="A61" s="20" t="n"/>
      <c r="B61" s="21" t="n"/>
      <c r="C61" s="20" t="n"/>
      <c r="D61" s="22" t="n"/>
      <c r="E61" s="22" t="n"/>
      <c r="F61" s="23">
        <f>IF($C61="","",IFERROR(IF(ISNUMBER(VLOOKUP($C61,Assumptions!$A$5:$B$9,2,FALSE)),VLOOKUP($C61,Assumptions!$A$5:$B$9,2,FALSE),""),""))</f>
        <v/>
      </c>
      <c r="G61" s="23">
        <f>IF(OR($E61="",$F61="",NOT(ISNUMBER($E61)),NOT(ISNUMBER($F61))),"",$E61*$F61)</f>
        <v/>
      </c>
      <c r="H61" s="23">
        <f>IF(OR($D61="",$L61="",NOT(ISNUMBER($D61))),"",IFERROR(IF(ISNUMBER(VLOOKUP($L61,Assumptions!$D$5:$E$8,2,FALSE)),$D61*VLOOKUP($L61,Assumptions!$D$5:$E$8,2,FALSE),""),""))</f>
        <v/>
      </c>
      <c r="I61" s="24">
        <f>IF(OR($H61="",$G61="",NOT(ISNUMBER($H61)),NOT(ISNUMBER($G61)),$G61=0),"",IFERROR($H61/$G61,""))</f>
        <v/>
      </c>
      <c r="J61" s="10">
        <f>IF($H61="","",IF(OR($E61="",$G61="",$G61=0),"Review staffing",IF(NOT(ISNUMBER(Assumptions!$B$14)),"Check threshold",IF($I61&gt;Assumptions!$B$14,"Review capacity","Within guide"))))</f>
        <v/>
      </c>
      <c r="K61" s="20" t="n"/>
      <c r="L61" s="20" t="n"/>
      <c r="M61" s="25" t="n"/>
    </row>
    <row r="62" ht="24" customHeight="1">
      <c r="A62" s="20" t="n"/>
      <c r="B62" s="21" t="n"/>
      <c r="C62" s="20" t="n"/>
      <c r="D62" s="22" t="n"/>
      <c r="E62" s="22" t="n"/>
      <c r="F62" s="26">
        <f>IF($C62="","",IFERROR(IF(ISNUMBER(VLOOKUP($C62,Assumptions!$A$5:$B$9,2,FALSE)),VLOOKUP($C62,Assumptions!$A$5:$B$9,2,FALSE),""),""))</f>
        <v/>
      </c>
      <c r="G62" s="26">
        <f>IF(OR($E62="",$F62="",NOT(ISNUMBER($E62)),NOT(ISNUMBER($F62))),"",$E62*$F62)</f>
        <v/>
      </c>
      <c r="H62" s="26">
        <f>IF(OR($D62="",$L62="",NOT(ISNUMBER($D62))),"",IFERROR(IF(ISNUMBER(VLOOKUP($L62,Assumptions!$D$5:$E$8,2,FALSE)),$D62*VLOOKUP($L62,Assumptions!$D$5:$E$8,2,FALSE),""),""))</f>
        <v/>
      </c>
      <c r="I62" s="27">
        <f>IF(OR($H62="",$G62="",NOT(ISNUMBER($H62)),NOT(ISNUMBER($G62)),$G62=0),"",IFERROR($H62/$G62,""))</f>
        <v/>
      </c>
      <c r="J62" s="13">
        <f>IF($H62="","",IF(OR($E62="",$G62="",$G62=0),"Review staffing",IF(NOT(ISNUMBER(Assumptions!$B$14)),"Check threshold",IF($I62&gt;Assumptions!$B$14,"Review capacity","Within guide"))))</f>
        <v/>
      </c>
      <c r="K62" s="20" t="n"/>
      <c r="L62" s="20" t="n"/>
      <c r="M62" s="25" t="n"/>
    </row>
    <row r="63" ht="24" customHeight="1">
      <c r="A63" s="20" t="n"/>
      <c r="B63" s="21" t="n"/>
      <c r="C63" s="20" t="n"/>
      <c r="D63" s="22" t="n"/>
      <c r="E63" s="22" t="n"/>
      <c r="F63" s="23">
        <f>IF($C63="","",IFERROR(IF(ISNUMBER(VLOOKUP($C63,Assumptions!$A$5:$B$9,2,FALSE)),VLOOKUP($C63,Assumptions!$A$5:$B$9,2,FALSE),""),""))</f>
        <v/>
      </c>
      <c r="G63" s="23">
        <f>IF(OR($E63="",$F63="",NOT(ISNUMBER($E63)),NOT(ISNUMBER($F63))),"",$E63*$F63)</f>
        <v/>
      </c>
      <c r="H63" s="23">
        <f>IF(OR($D63="",$L63="",NOT(ISNUMBER($D63))),"",IFERROR(IF(ISNUMBER(VLOOKUP($L63,Assumptions!$D$5:$E$8,2,FALSE)),$D63*VLOOKUP($L63,Assumptions!$D$5:$E$8,2,FALSE),""),""))</f>
        <v/>
      </c>
      <c r="I63" s="24">
        <f>IF(OR($H63="",$G63="",NOT(ISNUMBER($H63)),NOT(ISNUMBER($G63)),$G63=0),"",IFERROR($H63/$G63,""))</f>
        <v/>
      </c>
      <c r="J63" s="10">
        <f>IF($H63="","",IF(OR($E63="",$G63="",$G63=0),"Review staffing",IF(NOT(ISNUMBER(Assumptions!$B$14)),"Check threshold",IF($I63&gt;Assumptions!$B$14,"Review capacity","Within guide"))))</f>
        <v/>
      </c>
      <c r="K63" s="20" t="n"/>
      <c r="L63" s="20" t="n"/>
      <c r="M63" s="25" t="n"/>
    </row>
    <row r="64" ht="24" customHeight="1">
      <c r="A64" s="20" t="n"/>
      <c r="B64" s="21" t="n"/>
      <c r="C64" s="20" t="n"/>
      <c r="D64" s="22" t="n"/>
      <c r="E64" s="22" t="n"/>
      <c r="F64" s="26">
        <f>IF($C64="","",IFERROR(IF(ISNUMBER(VLOOKUP($C64,Assumptions!$A$5:$B$9,2,FALSE)),VLOOKUP($C64,Assumptions!$A$5:$B$9,2,FALSE),""),""))</f>
        <v/>
      </c>
      <c r="G64" s="26">
        <f>IF(OR($E64="",$F64="",NOT(ISNUMBER($E64)),NOT(ISNUMBER($F64))),"",$E64*$F64)</f>
        <v/>
      </c>
      <c r="H64" s="26">
        <f>IF(OR($D64="",$L64="",NOT(ISNUMBER($D64))),"",IFERROR(IF(ISNUMBER(VLOOKUP($L64,Assumptions!$D$5:$E$8,2,FALSE)),$D64*VLOOKUP($L64,Assumptions!$D$5:$E$8,2,FALSE),""),""))</f>
        <v/>
      </c>
      <c r="I64" s="27">
        <f>IF(OR($H64="",$G64="",NOT(ISNUMBER($H64)),NOT(ISNUMBER($G64)),$G64=0),"",IFERROR($H64/$G64,""))</f>
        <v/>
      </c>
      <c r="J64" s="13">
        <f>IF($H64="","",IF(OR($E64="",$G64="",$G64=0),"Review staffing",IF(NOT(ISNUMBER(Assumptions!$B$14)),"Check threshold",IF($I64&gt;Assumptions!$B$14,"Review capacity","Within guide"))))</f>
        <v/>
      </c>
      <c r="K64" s="20" t="n"/>
      <c r="L64" s="20" t="n"/>
      <c r="M64" s="25" t="n"/>
    </row>
    <row r="65" ht="24" customHeight="1">
      <c r="A65" s="20" t="n"/>
      <c r="B65" s="21" t="n"/>
      <c r="C65" s="20" t="n"/>
      <c r="D65" s="22" t="n"/>
      <c r="E65" s="22" t="n"/>
      <c r="F65" s="23">
        <f>IF($C65="","",IFERROR(IF(ISNUMBER(VLOOKUP($C65,Assumptions!$A$5:$B$9,2,FALSE)),VLOOKUP($C65,Assumptions!$A$5:$B$9,2,FALSE),""),""))</f>
        <v/>
      </c>
      <c r="G65" s="23">
        <f>IF(OR($E65="",$F65="",NOT(ISNUMBER($E65)),NOT(ISNUMBER($F65))),"",$E65*$F65)</f>
        <v/>
      </c>
      <c r="H65" s="23">
        <f>IF(OR($D65="",$L65="",NOT(ISNUMBER($D65))),"",IFERROR(IF(ISNUMBER(VLOOKUP($L65,Assumptions!$D$5:$E$8,2,FALSE)),$D65*VLOOKUP($L65,Assumptions!$D$5:$E$8,2,FALSE),""),""))</f>
        <v/>
      </c>
      <c r="I65" s="24">
        <f>IF(OR($H65="",$G65="",NOT(ISNUMBER($H65)),NOT(ISNUMBER($G65)),$G65=0),"",IFERROR($H65/$G65,""))</f>
        <v/>
      </c>
      <c r="J65" s="10">
        <f>IF($H65="","",IF(OR($E65="",$G65="",$G65=0),"Review staffing",IF(NOT(ISNUMBER(Assumptions!$B$14)),"Check threshold",IF($I65&gt;Assumptions!$B$14,"Review capacity","Within guide"))))</f>
        <v/>
      </c>
      <c r="K65" s="20" t="n"/>
      <c r="L65" s="20" t="n"/>
      <c r="M65" s="25" t="n"/>
    </row>
    <row r="66" ht="24" customHeight="1">
      <c r="A66" s="20" t="n"/>
      <c r="B66" s="21" t="n"/>
      <c r="C66" s="20" t="n"/>
      <c r="D66" s="22" t="n"/>
      <c r="E66" s="22" t="n"/>
      <c r="F66" s="26">
        <f>IF($C66="","",IFERROR(IF(ISNUMBER(VLOOKUP($C66,Assumptions!$A$5:$B$9,2,FALSE)),VLOOKUP($C66,Assumptions!$A$5:$B$9,2,FALSE),""),""))</f>
        <v/>
      </c>
      <c r="G66" s="26">
        <f>IF(OR($E66="",$F66="",NOT(ISNUMBER($E66)),NOT(ISNUMBER($F66))),"",$E66*$F66)</f>
        <v/>
      </c>
      <c r="H66" s="26">
        <f>IF(OR($D66="",$L66="",NOT(ISNUMBER($D66))),"",IFERROR(IF(ISNUMBER(VLOOKUP($L66,Assumptions!$D$5:$E$8,2,FALSE)),$D66*VLOOKUP($L66,Assumptions!$D$5:$E$8,2,FALSE),""),""))</f>
        <v/>
      </c>
      <c r="I66" s="27">
        <f>IF(OR($H66="",$G66="",NOT(ISNUMBER($H66)),NOT(ISNUMBER($G66)),$G66=0),"",IFERROR($H66/$G66,""))</f>
        <v/>
      </c>
      <c r="J66" s="13">
        <f>IF($H66="","",IF(OR($E66="",$G66="",$G66=0),"Review staffing",IF(NOT(ISNUMBER(Assumptions!$B$14)),"Check threshold",IF($I66&gt;Assumptions!$B$14,"Review capacity","Within guide"))))</f>
        <v/>
      </c>
      <c r="K66" s="20" t="n"/>
      <c r="L66" s="20" t="n"/>
      <c r="M66" s="25" t="n"/>
    </row>
    <row r="67" ht="24" customHeight="1">
      <c r="A67" s="20" t="n"/>
      <c r="B67" s="21" t="n"/>
      <c r="C67" s="20" t="n"/>
      <c r="D67" s="22" t="n"/>
      <c r="E67" s="22" t="n"/>
      <c r="F67" s="23">
        <f>IF($C67="","",IFERROR(IF(ISNUMBER(VLOOKUP($C67,Assumptions!$A$5:$B$9,2,FALSE)),VLOOKUP($C67,Assumptions!$A$5:$B$9,2,FALSE),""),""))</f>
        <v/>
      </c>
      <c r="G67" s="23">
        <f>IF(OR($E67="",$F67="",NOT(ISNUMBER($E67)),NOT(ISNUMBER($F67))),"",$E67*$F67)</f>
        <v/>
      </c>
      <c r="H67" s="23">
        <f>IF(OR($D67="",$L67="",NOT(ISNUMBER($D67))),"",IFERROR(IF(ISNUMBER(VLOOKUP($L67,Assumptions!$D$5:$E$8,2,FALSE)),$D67*VLOOKUP($L67,Assumptions!$D$5:$E$8,2,FALSE),""),""))</f>
        <v/>
      </c>
      <c r="I67" s="24">
        <f>IF(OR($H67="",$G67="",NOT(ISNUMBER($H67)),NOT(ISNUMBER($G67)),$G67=0),"",IFERROR($H67/$G67,""))</f>
        <v/>
      </c>
      <c r="J67" s="10">
        <f>IF($H67="","",IF(OR($E67="",$G67="",$G67=0),"Review staffing",IF(NOT(ISNUMBER(Assumptions!$B$14)),"Check threshold",IF($I67&gt;Assumptions!$B$14,"Review capacity","Within guide"))))</f>
        <v/>
      </c>
      <c r="K67" s="20" t="n"/>
      <c r="L67" s="20" t="n"/>
      <c r="M67" s="25" t="n"/>
    </row>
    <row r="68" ht="24" customHeight="1">
      <c r="A68" s="20" t="n"/>
      <c r="B68" s="21" t="n"/>
      <c r="C68" s="20" t="n"/>
      <c r="D68" s="22" t="n"/>
      <c r="E68" s="22" t="n"/>
      <c r="F68" s="26">
        <f>IF($C68="","",IFERROR(IF(ISNUMBER(VLOOKUP($C68,Assumptions!$A$5:$B$9,2,FALSE)),VLOOKUP($C68,Assumptions!$A$5:$B$9,2,FALSE),""),""))</f>
        <v/>
      </c>
      <c r="G68" s="26">
        <f>IF(OR($E68="",$F68="",NOT(ISNUMBER($E68)),NOT(ISNUMBER($F68))),"",$E68*$F68)</f>
        <v/>
      </c>
      <c r="H68" s="26">
        <f>IF(OR($D68="",$L68="",NOT(ISNUMBER($D68))),"",IFERROR(IF(ISNUMBER(VLOOKUP($L68,Assumptions!$D$5:$E$8,2,FALSE)),$D68*VLOOKUP($L68,Assumptions!$D$5:$E$8,2,FALSE),""),""))</f>
        <v/>
      </c>
      <c r="I68" s="27">
        <f>IF(OR($H68="",$G68="",NOT(ISNUMBER($H68)),NOT(ISNUMBER($G68)),$G68=0),"",IFERROR($H68/$G68,""))</f>
        <v/>
      </c>
      <c r="J68" s="13">
        <f>IF($H68="","",IF(OR($E68="",$G68="",$G68=0),"Review staffing",IF(NOT(ISNUMBER(Assumptions!$B$14)),"Check threshold",IF($I68&gt;Assumptions!$B$14,"Review capacity","Within guide"))))</f>
        <v/>
      </c>
      <c r="K68" s="20" t="n"/>
      <c r="L68" s="20" t="n"/>
      <c r="M68" s="25" t="n"/>
    </row>
    <row r="69" ht="24" customHeight="1">
      <c r="A69" s="20" t="n"/>
      <c r="B69" s="21" t="n"/>
      <c r="C69" s="20" t="n"/>
      <c r="D69" s="22" t="n"/>
      <c r="E69" s="22" t="n"/>
      <c r="F69" s="23">
        <f>IF($C69="","",IFERROR(IF(ISNUMBER(VLOOKUP($C69,Assumptions!$A$5:$B$9,2,FALSE)),VLOOKUP($C69,Assumptions!$A$5:$B$9,2,FALSE),""),""))</f>
        <v/>
      </c>
      <c r="G69" s="23">
        <f>IF(OR($E69="",$F69="",NOT(ISNUMBER($E69)),NOT(ISNUMBER($F69))),"",$E69*$F69)</f>
        <v/>
      </c>
      <c r="H69" s="23">
        <f>IF(OR($D69="",$L69="",NOT(ISNUMBER($D69))),"",IFERROR(IF(ISNUMBER(VLOOKUP($L69,Assumptions!$D$5:$E$8,2,FALSE)),$D69*VLOOKUP($L69,Assumptions!$D$5:$E$8,2,FALSE),""),""))</f>
        <v/>
      </c>
      <c r="I69" s="24">
        <f>IF(OR($H69="",$G69="",NOT(ISNUMBER($H69)),NOT(ISNUMBER($G69)),$G69=0),"",IFERROR($H69/$G69,""))</f>
        <v/>
      </c>
      <c r="J69" s="10">
        <f>IF($H69="","",IF(OR($E69="",$G69="",$G69=0),"Review staffing",IF(NOT(ISNUMBER(Assumptions!$B$14)),"Check threshold",IF($I69&gt;Assumptions!$B$14,"Review capacity","Within guide"))))</f>
        <v/>
      </c>
      <c r="K69" s="20" t="n"/>
      <c r="L69" s="20" t="n"/>
      <c r="M69" s="25" t="n"/>
    </row>
    <row r="70" ht="24" customHeight="1">
      <c r="A70" s="20" t="n"/>
      <c r="B70" s="21" t="n"/>
      <c r="C70" s="20" t="n"/>
      <c r="D70" s="22" t="n"/>
      <c r="E70" s="22" t="n"/>
      <c r="F70" s="26">
        <f>IF($C70="","",IFERROR(IF(ISNUMBER(VLOOKUP($C70,Assumptions!$A$5:$B$9,2,FALSE)),VLOOKUP($C70,Assumptions!$A$5:$B$9,2,FALSE),""),""))</f>
        <v/>
      </c>
      <c r="G70" s="26">
        <f>IF(OR($E70="",$F70="",NOT(ISNUMBER($E70)),NOT(ISNUMBER($F70))),"",$E70*$F70)</f>
        <v/>
      </c>
      <c r="H70" s="26">
        <f>IF(OR($D70="",$L70="",NOT(ISNUMBER($D70))),"",IFERROR(IF(ISNUMBER(VLOOKUP($L70,Assumptions!$D$5:$E$8,2,FALSE)),$D70*VLOOKUP($L70,Assumptions!$D$5:$E$8,2,FALSE),""),""))</f>
        <v/>
      </c>
      <c r="I70" s="27">
        <f>IF(OR($H70="",$G70="",NOT(ISNUMBER($H70)),NOT(ISNUMBER($G70)),$G70=0),"",IFERROR($H70/$G70,""))</f>
        <v/>
      </c>
      <c r="J70" s="13">
        <f>IF($H70="","",IF(OR($E70="",$G70="",$G70=0),"Review staffing",IF(NOT(ISNUMBER(Assumptions!$B$14)),"Check threshold",IF($I70&gt;Assumptions!$B$14,"Review capacity","Within guide"))))</f>
        <v/>
      </c>
      <c r="K70" s="20" t="n"/>
      <c r="L70" s="20" t="n"/>
      <c r="M70" s="25" t="n"/>
    </row>
    <row r="71" ht="24" customHeight="1">
      <c r="A71" s="20" t="n"/>
      <c r="B71" s="21" t="n"/>
      <c r="C71" s="20" t="n"/>
      <c r="D71" s="22" t="n"/>
      <c r="E71" s="22" t="n"/>
      <c r="F71" s="23">
        <f>IF($C71="","",IFERROR(IF(ISNUMBER(VLOOKUP($C71,Assumptions!$A$5:$B$9,2,FALSE)),VLOOKUP($C71,Assumptions!$A$5:$B$9,2,FALSE),""),""))</f>
        <v/>
      </c>
      <c r="G71" s="23">
        <f>IF(OR($E71="",$F71="",NOT(ISNUMBER($E71)),NOT(ISNUMBER($F71))),"",$E71*$F71)</f>
        <v/>
      </c>
      <c r="H71" s="23">
        <f>IF(OR($D71="",$L71="",NOT(ISNUMBER($D71))),"",IFERROR(IF(ISNUMBER(VLOOKUP($L71,Assumptions!$D$5:$E$8,2,FALSE)),$D71*VLOOKUP($L71,Assumptions!$D$5:$E$8,2,FALSE),""),""))</f>
        <v/>
      </c>
      <c r="I71" s="24">
        <f>IF(OR($H71="",$G71="",NOT(ISNUMBER($H71)),NOT(ISNUMBER($G71)),$G71=0),"",IFERROR($H71/$G71,""))</f>
        <v/>
      </c>
      <c r="J71" s="10">
        <f>IF($H71="","",IF(OR($E71="",$G71="",$G71=0),"Review staffing",IF(NOT(ISNUMBER(Assumptions!$B$14)),"Check threshold",IF($I71&gt;Assumptions!$B$14,"Review capacity","Within guide"))))</f>
        <v/>
      </c>
      <c r="K71" s="20" t="n"/>
      <c r="L71" s="20" t="n"/>
      <c r="M71" s="25" t="n"/>
    </row>
    <row r="72" ht="24" customHeight="1">
      <c r="A72" s="20" t="n"/>
      <c r="B72" s="21" t="n"/>
      <c r="C72" s="20" t="n"/>
      <c r="D72" s="22" t="n"/>
      <c r="E72" s="22" t="n"/>
      <c r="F72" s="26">
        <f>IF($C72="","",IFERROR(IF(ISNUMBER(VLOOKUP($C72,Assumptions!$A$5:$B$9,2,FALSE)),VLOOKUP($C72,Assumptions!$A$5:$B$9,2,FALSE),""),""))</f>
        <v/>
      </c>
      <c r="G72" s="26">
        <f>IF(OR($E72="",$F72="",NOT(ISNUMBER($E72)),NOT(ISNUMBER($F72))),"",$E72*$F72)</f>
        <v/>
      </c>
      <c r="H72" s="26">
        <f>IF(OR($D72="",$L72="",NOT(ISNUMBER($D72))),"",IFERROR(IF(ISNUMBER(VLOOKUP($L72,Assumptions!$D$5:$E$8,2,FALSE)),$D72*VLOOKUP($L72,Assumptions!$D$5:$E$8,2,FALSE),""),""))</f>
        <v/>
      </c>
      <c r="I72" s="27">
        <f>IF(OR($H72="",$G72="",NOT(ISNUMBER($H72)),NOT(ISNUMBER($G72)),$G72=0),"",IFERROR($H72/$G72,""))</f>
        <v/>
      </c>
      <c r="J72" s="13">
        <f>IF($H72="","",IF(OR($E72="",$G72="",$G72=0),"Review staffing",IF(NOT(ISNUMBER(Assumptions!$B$14)),"Check threshold",IF($I72&gt;Assumptions!$B$14,"Review capacity","Within guide"))))</f>
        <v/>
      </c>
      <c r="K72" s="20" t="n"/>
      <c r="L72" s="20" t="n"/>
      <c r="M72" s="25" t="n"/>
    </row>
    <row r="73" ht="24" customHeight="1">
      <c r="A73" s="20" t="n"/>
      <c r="B73" s="21" t="n"/>
      <c r="C73" s="20" t="n"/>
      <c r="D73" s="22" t="n"/>
      <c r="E73" s="22" t="n"/>
      <c r="F73" s="23">
        <f>IF($C73="","",IFERROR(IF(ISNUMBER(VLOOKUP($C73,Assumptions!$A$5:$B$9,2,FALSE)),VLOOKUP($C73,Assumptions!$A$5:$B$9,2,FALSE),""),""))</f>
        <v/>
      </c>
      <c r="G73" s="23">
        <f>IF(OR($E73="",$F73="",NOT(ISNUMBER($E73)),NOT(ISNUMBER($F73))),"",$E73*$F73)</f>
        <v/>
      </c>
      <c r="H73" s="23">
        <f>IF(OR($D73="",$L73="",NOT(ISNUMBER($D73))),"",IFERROR(IF(ISNUMBER(VLOOKUP($L73,Assumptions!$D$5:$E$8,2,FALSE)),$D73*VLOOKUP($L73,Assumptions!$D$5:$E$8,2,FALSE),""),""))</f>
        <v/>
      </c>
      <c r="I73" s="24">
        <f>IF(OR($H73="",$G73="",NOT(ISNUMBER($H73)),NOT(ISNUMBER($G73)),$G73=0),"",IFERROR($H73/$G73,""))</f>
        <v/>
      </c>
      <c r="J73" s="10">
        <f>IF($H73="","",IF(OR($E73="",$G73="",$G73=0),"Review staffing",IF(NOT(ISNUMBER(Assumptions!$B$14)),"Check threshold",IF($I73&gt;Assumptions!$B$14,"Review capacity","Within guide"))))</f>
        <v/>
      </c>
      <c r="K73" s="20" t="n"/>
      <c r="L73" s="20" t="n"/>
      <c r="M73" s="25" t="n"/>
    </row>
    <row r="74" ht="24" customHeight="1">
      <c r="A74" s="20" t="n"/>
      <c r="B74" s="21" t="n"/>
      <c r="C74" s="20" t="n"/>
      <c r="D74" s="22" t="n"/>
      <c r="E74" s="22" t="n"/>
      <c r="F74" s="26">
        <f>IF($C74="","",IFERROR(IF(ISNUMBER(VLOOKUP($C74,Assumptions!$A$5:$B$9,2,FALSE)),VLOOKUP($C74,Assumptions!$A$5:$B$9,2,FALSE),""),""))</f>
        <v/>
      </c>
      <c r="G74" s="26">
        <f>IF(OR($E74="",$F74="",NOT(ISNUMBER($E74)),NOT(ISNUMBER($F74))),"",$E74*$F74)</f>
        <v/>
      </c>
      <c r="H74" s="26">
        <f>IF(OR($D74="",$L74="",NOT(ISNUMBER($D74))),"",IFERROR(IF(ISNUMBER(VLOOKUP($L74,Assumptions!$D$5:$E$8,2,FALSE)),$D74*VLOOKUP($L74,Assumptions!$D$5:$E$8,2,FALSE),""),""))</f>
        <v/>
      </c>
      <c r="I74" s="27">
        <f>IF(OR($H74="",$G74="",NOT(ISNUMBER($H74)),NOT(ISNUMBER($G74)),$G74=0),"",IFERROR($H74/$G74,""))</f>
        <v/>
      </c>
      <c r="J74" s="13">
        <f>IF($H74="","",IF(OR($E74="",$G74="",$G74=0),"Review staffing",IF(NOT(ISNUMBER(Assumptions!$B$14)),"Check threshold",IF($I74&gt;Assumptions!$B$14,"Review capacity","Within guide"))))</f>
        <v/>
      </c>
      <c r="K74" s="20" t="n"/>
      <c r="L74" s="20" t="n"/>
      <c r="M74" s="25" t="n"/>
    </row>
    <row r="75" ht="24" customHeight="1">
      <c r="A75" s="20" t="n"/>
      <c r="B75" s="21" t="n"/>
      <c r="C75" s="20" t="n"/>
      <c r="D75" s="22" t="n"/>
      <c r="E75" s="22" t="n"/>
      <c r="F75" s="23">
        <f>IF($C75="","",IFERROR(IF(ISNUMBER(VLOOKUP($C75,Assumptions!$A$5:$B$9,2,FALSE)),VLOOKUP($C75,Assumptions!$A$5:$B$9,2,FALSE),""),""))</f>
        <v/>
      </c>
      <c r="G75" s="23">
        <f>IF(OR($E75="",$F75="",NOT(ISNUMBER($E75)),NOT(ISNUMBER($F75))),"",$E75*$F75)</f>
        <v/>
      </c>
      <c r="H75" s="23">
        <f>IF(OR($D75="",$L75="",NOT(ISNUMBER($D75))),"",IFERROR(IF(ISNUMBER(VLOOKUP($L75,Assumptions!$D$5:$E$8,2,FALSE)),$D75*VLOOKUP($L75,Assumptions!$D$5:$E$8,2,FALSE),""),""))</f>
        <v/>
      </c>
      <c r="I75" s="24">
        <f>IF(OR($H75="",$G75="",NOT(ISNUMBER($H75)),NOT(ISNUMBER($G75)),$G75=0),"",IFERROR($H75/$G75,""))</f>
        <v/>
      </c>
      <c r="J75" s="10">
        <f>IF($H75="","",IF(OR($E75="",$G75="",$G75=0),"Review staffing",IF(NOT(ISNUMBER(Assumptions!$B$14)),"Check threshold",IF($I75&gt;Assumptions!$B$14,"Review capacity","Within guide"))))</f>
        <v/>
      </c>
      <c r="K75" s="20" t="n"/>
      <c r="L75" s="20" t="n"/>
      <c r="M75" s="25" t="n"/>
    </row>
    <row r="76" ht="24" customHeight="1">
      <c r="A76" s="20" t="n"/>
      <c r="B76" s="21" t="n"/>
      <c r="C76" s="20" t="n"/>
      <c r="D76" s="22" t="n"/>
      <c r="E76" s="22" t="n"/>
      <c r="F76" s="26">
        <f>IF($C76="","",IFERROR(IF(ISNUMBER(VLOOKUP($C76,Assumptions!$A$5:$B$9,2,FALSE)),VLOOKUP($C76,Assumptions!$A$5:$B$9,2,FALSE),""),""))</f>
        <v/>
      </c>
      <c r="G76" s="26">
        <f>IF(OR($E76="",$F76="",NOT(ISNUMBER($E76)),NOT(ISNUMBER($F76))),"",$E76*$F76)</f>
        <v/>
      </c>
      <c r="H76" s="26">
        <f>IF(OR($D76="",$L76="",NOT(ISNUMBER($D76))),"",IFERROR(IF(ISNUMBER(VLOOKUP($L76,Assumptions!$D$5:$E$8,2,FALSE)),$D76*VLOOKUP($L76,Assumptions!$D$5:$E$8,2,FALSE),""),""))</f>
        <v/>
      </c>
      <c r="I76" s="27">
        <f>IF(OR($H76="",$G76="",NOT(ISNUMBER($H76)),NOT(ISNUMBER($G76)),$G76=0),"",IFERROR($H76/$G76,""))</f>
        <v/>
      </c>
      <c r="J76" s="13">
        <f>IF($H76="","",IF(OR($E76="",$G76="",$G76=0),"Review staffing",IF(NOT(ISNUMBER(Assumptions!$B$14)),"Check threshold",IF($I76&gt;Assumptions!$B$14,"Review capacity","Within guide"))))</f>
        <v/>
      </c>
      <c r="K76" s="20" t="n"/>
      <c r="L76" s="20" t="n"/>
      <c r="M76" s="25" t="n"/>
    </row>
    <row r="77" ht="24" customHeight="1">
      <c r="A77" s="20" t="n"/>
      <c r="B77" s="21" t="n"/>
      <c r="C77" s="20" t="n"/>
      <c r="D77" s="22" t="n"/>
      <c r="E77" s="22" t="n"/>
      <c r="F77" s="23">
        <f>IF($C77="","",IFERROR(IF(ISNUMBER(VLOOKUP($C77,Assumptions!$A$5:$B$9,2,FALSE)),VLOOKUP($C77,Assumptions!$A$5:$B$9,2,FALSE),""),""))</f>
        <v/>
      </c>
      <c r="G77" s="23">
        <f>IF(OR($E77="",$F77="",NOT(ISNUMBER($E77)),NOT(ISNUMBER($F77))),"",$E77*$F77)</f>
        <v/>
      </c>
      <c r="H77" s="23">
        <f>IF(OR($D77="",$L77="",NOT(ISNUMBER($D77))),"",IFERROR(IF(ISNUMBER(VLOOKUP($L77,Assumptions!$D$5:$E$8,2,FALSE)),$D77*VLOOKUP($L77,Assumptions!$D$5:$E$8,2,FALSE),""),""))</f>
        <v/>
      </c>
      <c r="I77" s="24">
        <f>IF(OR($H77="",$G77="",NOT(ISNUMBER($H77)),NOT(ISNUMBER($G77)),$G77=0),"",IFERROR($H77/$G77,""))</f>
        <v/>
      </c>
      <c r="J77" s="10">
        <f>IF($H77="","",IF(OR($E77="",$G77="",$G77=0),"Review staffing",IF(NOT(ISNUMBER(Assumptions!$B$14)),"Check threshold",IF($I77&gt;Assumptions!$B$14,"Review capacity","Within guide"))))</f>
        <v/>
      </c>
      <c r="K77" s="20" t="n"/>
      <c r="L77" s="20" t="n"/>
      <c r="M77" s="25" t="n"/>
    </row>
    <row r="78" ht="24" customHeight="1">
      <c r="A78" s="20" t="n"/>
      <c r="B78" s="21" t="n"/>
      <c r="C78" s="20" t="n"/>
      <c r="D78" s="22" t="n"/>
      <c r="E78" s="22" t="n"/>
      <c r="F78" s="26">
        <f>IF($C78="","",IFERROR(IF(ISNUMBER(VLOOKUP($C78,Assumptions!$A$5:$B$9,2,FALSE)),VLOOKUP($C78,Assumptions!$A$5:$B$9,2,FALSE),""),""))</f>
        <v/>
      </c>
      <c r="G78" s="26">
        <f>IF(OR($E78="",$F78="",NOT(ISNUMBER($E78)),NOT(ISNUMBER($F78))),"",$E78*$F78)</f>
        <v/>
      </c>
      <c r="H78" s="26">
        <f>IF(OR($D78="",$L78="",NOT(ISNUMBER($D78))),"",IFERROR(IF(ISNUMBER(VLOOKUP($L78,Assumptions!$D$5:$E$8,2,FALSE)),$D78*VLOOKUP($L78,Assumptions!$D$5:$E$8,2,FALSE),""),""))</f>
        <v/>
      </c>
      <c r="I78" s="27">
        <f>IF(OR($H78="",$G78="",NOT(ISNUMBER($H78)),NOT(ISNUMBER($G78)),$G78=0),"",IFERROR($H78/$G78,""))</f>
        <v/>
      </c>
      <c r="J78" s="13">
        <f>IF($H78="","",IF(OR($E78="",$G78="",$G78=0),"Review staffing",IF(NOT(ISNUMBER(Assumptions!$B$14)),"Check threshold",IF($I78&gt;Assumptions!$B$14,"Review capacity","Within guide"))))</f>
        <v/>
      </c>
      <c r="K78" s="20" t="n"/>
      <c r="L78" s="20" t="n"/>
      <c r="M78" s="25" t="n"/>
    </row>
    <row r="79" ht="24" customHeight="1">
      <c r="A79" s="20" t="n"/>
      <c r="B79" s="21" t="n"/>
      <c r="C79" s="20" t="n"/>
      <c r="D79" s="22" t="n"/>
      <c r="E79" s="22" t="n"/>
      <c r="F79" s="23">
        <f>IF($C79="","",IFERROR(IF(ISNUMBER(VLOOKUP($C79,Assumptions!$A$5:$B$9,2,FALSE)),VLOOKUP($C79,Assumptions!$A$5:$B$9,2,FALSE),""),""))</f>
        <v/>
      </c>
      <c r="G79" s="23">
        <f>IF(OR($E79="",$F79="",NOT(ISNUMBER($E79)),NOT(ISNUMBER($F79))),"",$E79*$F79)</f>
        <v/>
      </c>
      <c r="H79" s="23">
        <f>IF(OR($D79="",$L79="",NOT(ISNUMBER($D79))),"",IFERROR(IF(ISNUMBER(VLOOKUP($L79,Assumptions!$D$5:$E$8,2,FALSE)),$D79*VLOOKUP($L79,Assumptions!$D$5:$E$8,2,FALSE),""),""))</f>
        <v/>
      </c>
      <c r="I79" s="24">
        <f>IF(OR($H79="",$G79="",NOT(ISNUMBER($H79)),NOT(ISNUMBER($G79)),$G79=0),"",IFERROR($H79/$G79,""))</f>
        <v/>
      </c>
      <c r="J79" s="10">
        <f>IF($H79="","",IF(OR($E79="",$G79="",$G79=0),"Review staffing",IF(NOT(ISNUMBER(Assumptions!$B$14)),"Check threshold",IF($I79&gt;Assumptions!$B$14,"Review capacity","Within guide"))))</f>
        <v/>
      </c>
      <c r="K79" s="20" t="n"/>
      <c r="L79" s="20" t="n"/>
      <c r="M79" s="25" t="n"/>
    </row>
    <row r="80" ht="24" customHeight="1">
      <c r="A80" s="20" t="n"/>
      <c r="B80" s="21" t="n"/>
      <c r="C80" s="20" t="n"/>
      <c r="D80" s="22" t="n"/>
      <c r="E80" s="22" t="n"/>
      <c r="F80" s="26">
        <f>IF($C80="","",IFERROR(IF(ISNUMBER(VLOOKUP($C80,Assumptions!$A$5:$B$9,2,FALSE)),VLOOKUP($C80,Assumptions!$A$5:$B$9,2,FALSE),""),""))</f>
        <v/>
      </c>
      <c r="G80" s="26">
        <f>IF(OR($E80="",$F80="",NOT(ISNUMBER($E80)),NOT(ISNUMBER($F80))),"",$E80*$F80)</f>
        <v/>
      </c>
      <c r="H80" s="26">
        <f>IF(OR($D80="",$L80="",NOT(ISNUMBER($D80))),"",IFERROR(IF(ISNUMBER(VLOOKUP($L80,Assumptions!$D$5:$E$8,2,FALSE)),$D80*VLOOKUP($L80,Assumptions!$D$5:$E$8,2,FALSE),""),""))</f>
        <v/>
      </c>
      <c r="I80" s="27">
        <f>IF(OR($H80="",$G80="",NOT(ISNUMBER($H80)),NOT(ISNUMBER($G80)),$G80=0),"",IFERROR($H80/$G80,""))</f>
        <v/>
      </c>
      <c r="J80" s="13">
        <f>IF($H80="","",IF(OR($E80="",$G80="",$G80=0),"Review staffing",IF(NOT(ISNUMBER(Assumptions!$B$14)),"Check threshold",IF($I80&gt;Assumptions!$B$14,"Review capacity","Within guide"))))</f>
        <v/>
      </c>
      <c r="K80" s="20" t="n"/>
      <c r="L80" s="20" t="n"/>
      <c r="M80" s="25" t="n"/>
    </row>
    <row r="81" ht="24" customHeight="1">
      <c r="A81" s="20" t="n"/>
      <c r="B81" s="21" t="n"/>
      <c r="C81" s="20" t="n"/>
      <c r="D81" s="22" t="n"/>
      <c r="E81" s="22" t="n"/>
      <c r="F81" s="23">
        <f>IF($C81="","",IFERROR(IF(ISNUMBER(VLOOKUP($C81,Assumptions!$A$5:$B$9,2,FALSE)),VLOOKUP($C81,Assumptions!$A$5:$B$9,2,FALSE),""),""))</f>
        <v/>
      </c>
      <c r="G81" s="23">
        <f>IF(OR($E81="",$F81="",NOT(ISNUMBER($E81)),NOT(ISNUMBER($F81))),"",$E81*$F81)</f>
        <v/>
      </c>
      <c r="H81" s="23">
        <f>IF(OR($D81="",$L81="",NOT(ISNUMBER($D81))),"",IFERROR(IF(ISNUMBER(VLOOKUP($L81,Assumptions!$D$5:$E$8,2,FALSE)),$D81*VLOOKUP($L81,Assumptions!$D$5:$E$8,2,FALSE),""),""))</f>
        <v/>
      </c>
      <c r="I81" s="24">
        <f>IF(OR($H81="",$G81="",NOT(ISNUMBER($H81)),NOT(ISNUMBER($G81)),$G81=0),"",IFERROR($H81/$G81,""))</f>
        <v/>
      </c>
      <c r="J81" s="10">
        <f>IF($H81="","",IF(OR($E81="",$G81="",$G81=0),"Review staffing",IF(NOT(ISNUMBER(Assumptions!$B$14)),"Check threshold",IF($I81&gt;Assumptions!$B$14,"Review capacity","Within guide"))))</f>
        <v/>
      </c>
      <c r="K81" s="20" t="n"/>
      <c r="L81" s="20" t="n"/>
      <c r="M81" s="25" t="n"/>
    </row>
    <row r="82" ht="24" customHeight="1">
      <c r="A82" s="20" t="n"/>
      <c r="B82" s="21" t="n"/>
      <c r="C82" s="20" t="n"/>
      <c r="D82" s="22" t="n"/>
      <c r="E82" s="22" t="n"/>
      <c r="F82" s="26">
        <f>IF($C82="","",IFERROR(IF(ISNUMBER(VLOOKUP($C82,Assumptions!$A$5:$B$9,2,FALSE)),VLOOKUP($C82,Assumptions!$A$5:$B$9,2,FALSE),""),""))</f>
        <v/>
      </c>
      <c r="G82" s="26">
        <f>IF(OR($E82="",$F82="",NOT(ISNUMBER($E82)),NOT(ISNUMBER($F82))),"",$E82*$F82)</f>
        <v/>
      </c>
      <c r="H82" s="26">
        <f>IF(OR($D82="",$L82="",NOT(ISNUMBER($D82))),"",IFERROR(IF(ISNUMBER(VLOOKUP($L82,Assumptions!$D$5:$E$8,2,FALSE)),$D82*VLOOKUP($L82,Assumptions!$D$5:$E$8,2,FALSE),""),""))</f>
        <v/>
      </c>
      <c r="I82" s="27">
        <f>IF(OR($H82="",$G82="",NOT(ISNUMBER($H82)),NOT(ISNUMBER($G82)),$G82=0),"",IFERROR($H82/$G82,""))</f>
        <v/>
      </c>
      <c r="J82" s="13">
        <f>IF($H82="","",IF(OR($E82="",$G82="",$G82=0),"Review staffing",IF(NOT(ISNUMBER(Assumptions!$B$14)),"Check threshold",IF($I82&gt;Assumptions!$B$14,"Review capacity","Within guide"))))</f>
        <v/>
      </c>
      <c r="K82" s="20" t="n"/>
      <c r="L82" s="20" t="n"/>
      <c r="M82" s="25" t="n"/>
    </row>
    <row r="83" ht="24" customHeight="1">
      <c r="A83" s="20" t="n"/>
      <c r="B83" s="21" t="n"/>
      <c r="C83" s="20" t="n"/>
      <c r="D83" s="22" t="n"/>
      <c r="E83" s="22" t="n"/>
      <c r="F83" s="23">
        <f>IF($C83="","",IFERROR(IF(ISNUMBER(VLOOKUP($C83,Assumptions!$A$5:$B$9,2,FALSE)),VLOOKUP($C83,Assumptions!$A$5:$B$9,2,FALSE),""),""))</f>
        <v/>
      </c>
      <c r="G83" s="23">
        <f>IF(OR($E83="",$F83="",NOT(ISNUMBER($E83)),NOT(ISNUMBER($F83))),"",$E83*$F83)</f>
        <v/>
      </c>
      <c r="H83" s="23">
        <f>IF(OR($D83="",$L83="",NOT(ISNUMBER($D83))),"",IFERROR(IF(ISNUMBER(VLOOKUP($L83,Assumptions!$D$5:$E$8,2,FALSE)),$D83*VLOOKUP($L83,Assumptions!$D$5:$E$8,2,FALSE),""),""))</f>
        <v/>
      </c>
      <c r="I83" s="24">
        <f>IF(OR($H83="",$G83="",NOT(ISNUMBER($H83)),NOT(ISNUMBER($G83)),$G83=0),"",IFERROR($H83/$G83,""))</f>
        <v/>
      </c>
      <c r="J83" s="10">
        <f>IF($H83="","",IF(OR($E83="",$G83="",$G83=0),"Review staffing",IF(NOT(ISNUMBER(Assumptions!$B$14)),"Check threshold",IF($I83&gt;Assumptions!$B$14,"Review capacity","Within guide"))))</f>
        <v/>
      </c>
      <c r="K83" s="20" t="n"/>
      <c r="L83" s="20" t="n"/>
      <c r="M83" s="25" t="n"/>
    </row>
    <row r="84" ht="24" customHeight="1">
      <c r="A84" s="20" t="n"/>
      <c r="B84" s="21" t="n"/>
      <c r="C84" s="20" t="n"/>
      <c r="D84" s="22" t="n"/>
      <c r="E84" s="22" t="n"/>
      <c r="F84" s="26">
        <f>IF($C84="","",IFERROR(IF(ISNUMBER(VLOOKUP($C84,Assumptions!$A$5:$B$9,2,FALSE)),VLOOKUP($C84,Assumptions!$A$5:$B$9,2,FALSE),""),""))</f>
        <v/>
      </c>
      <c r="G84" s="26">
        <f>IF(OR($E84="",$F84="",NOT(ISNUMBER($E84)),NOT(ISNUMBER($F84))),"",$E84*$F84)</f>
        <v/>
      </c>
      <c r="H84" s="26">
        <f>IF(OR($D84="",$L84="",NOT(ISNUMBER($D84))),"",IFERROR(IF(ISNUMBER(VLOOKUP($L84,Assumptions!$D$5:$E$8,2,FALSE)),$D84*VLOOKUP($L84,Assumptions!$D$5:$E$8,2,FALSE),""),""))</f>
        <v/>
      </c>
      <c r="I84" s="27">
        <f>IF(OR($H84="",$G84="",NOT(ISNUMBER($H84)),NOT(ISNUMBER($G84)),$G84=0),"",IFERROR($H84/$G84,""))</f>
        <v/>
      </c>
      <c r="J84" s="13">
        <f>IF($H84="","",IF(OR($E84="",$G84="",$G84=0),"Review staffing",IF(NOT(ISNUMBER(Assumptions!$B$14)),"Check threshold",IF($I84&gt;Assumptions!$B$14,"Review capacity","Within guide"))))</f>
        <v/>
      </c>
      <c r="K84" s="20" t="n"/>
      <c r="L84" s="20" t="n"/>
      <c r="M84" s="25" t="n"/>
    </row>
    <row r="85" ht="24" customHeight="1">
      <c r="A85" s="20" t="n"/>
      <c r="B85" s="21" t="n"/>
      <c r="C85" s="20" t="n"/>
      <c r="D85" s="22" t="n"/>
      <c r="E85" s="22" t="n"/>
      <c r="F85" s="23">
        <f>IF($C85="","",IFERROR(IF(ISNUMBER(VLOOKUP($C85,Assumptions!$A$5:$B$9,2,FALSE)),VLOOKUP($C85,Assumptions!$A$5:$B$9,2,FALSE),""),""))</f>
        <v/>
      </c>
      <c r="G85" s="23">
        <f>IF(OR($E85="",$F85="",NOT(ISNUMBER($E85)),NOT(ISNUMBER($F85))),"",$E85*$F85)</f>
        <v/>
      </c>
      <c r="H85" s="23">
        <f>IF(OR($D85="",$L85="",NOT(ISNUMBER($D85))),"",IFERROR(IF(ISNUMBER(VLOOKUP($L85,Assumptions!$D$5:$E$8,2,FALSE)),$D85*VLOOKUP($L85,Assumptions!$D$5:$E$8,2,FALSE),""),""))</f>
        <v/>
      </c>
      <c r="I85" s="24">
        <f>IF(OR($H85="",$G85="",NOT(ISNUMBER($H85)),NOT(ISNUMBER($G85)),$G85=0),"",IFERROR($H85/$G85,""))</f>
        <v/>
      </c>
      <c r="J85" s="10">
        <f>IF($H85="","",IF(OR($E85="",$G85="",$G85=0),"Review staffing",IF(NOT(ISNUMBER(Assumptions!$B$14)),"Check threshold",IF($I85&gt;Assumptions!$B$14,"Review capacity","Within guide"))))</f>
        <v/>
      </c>
      <c r="K85" s="20" t="n"/>
      <c r="L85" s="20" t="n"/>
      <c r="M85" s="25" t="n"/>
    </row>
    <row r="86" ht="24" customHeight="1">
      <c r="A86" s="20" t="n"/>
      <c r="B86" s="21" t="n"/>
      <c r="C86" s="20" t="n"/>
      <c r="D86" s="22" t="n"/>
      <c r="E86" s="22" t="n"/>
      <c r="F86" s="26">
        <f>IF($C86="","",IFERROR(IF(ISNUMBER(VLOOKUP($C86,Assumptions!$A$5:$B$9,2,FALSE)),VLOOKUP($C86,Assumptions!$A$5:$B$9,2,FALSE),""),""))</f>
        <v/>
      </c>
      <c r="G86" s="26">
        <f>IF(OR($E86="",$F86="",NOT(ISNUMBER($E86)),NOT(ISNUMBER($F86))),"",$E86*$F86)</f>
        <v/>
      </c>
      <c r="H86" s="26">
        <f>IF(OR($D86="",$L86="",NOT(ISNUMBER($D86))),"",IFERROR(IF(ISNUMBER(VLOOKUP($L86,Assumptions!$D$5:$E$8,2,FALSE)),$D86*VLOOKUP($L86,Assumptions!$D$5:$E$8,2,FALSE),""),""))</f>
        <v/>
      </c>
      <c r="I86" s="27">
        <f>IF(OR($H86="",$G86="",NOT(ISNUMBER($H86)),NOT(ISNUMBER($G86)),$G86=0),"",IFERROR($H86/$G86,""))</f>
        <v/>
      </c>
      <c r="J86" s="13">
        <f>IF($H86="","",IF(OR($E86="",$G86="",$G86=0),"Review staffing",IF(NOT(ISNUMBER(Assumptions!$B$14)),"Check threshold",IF($I86&gt;Assumptions!$B$14,"Review capacity","Within guide"))))</f>
        <v/>
      </c>
      <c r="K86" s="20" t="n"/>
      <c r="L86" s="20" t="n"/>
      <c r="M86" s="25" t="n"/>
    </row>
    <row r="87" ht="24" customHeight="1">
      <c r="A87" s="20" t="n"/>
      <c r="B87" s="21" t="n"/>
      <c r="C87" s="20" t="n"/>
      <c r="D87" s="22" t="n"/>
      <c r="E87" s="22" t="n"/>
      <c r="F87" s="23">
        <f>IF($C87="","",IFERROR(IF(ISNUMBER(VLOOKUP($C87,Assumptions!$A$5:$B$9,2,FALSE)),VLOOKUP($C87,Assumptions!$A$5:$B$9,2,FALSE),""),""))</f>
        <v/>
      </c>
      <c r="G87" s="23">
        <f>IF(OR($E87="",$F87="",NOT(ISNUMBER($E87)),NOT(ISNUMBER($F87))),"",$E87*$F87)</f>
        <v/>
      </c>
      <c r="H87" s="23">
        <f>IF(OR($D87="",$L87="",NOT(ISNUMBER($D87))),"",IFERROR(IF(ISNUMBER(VLOOKUP($L87,Assumptions!$D$5:$E$8,2,FALSE)),$D87*VLOOKUP($L87,Assumptions!$D$5:$E$8,2,FALSE),""),""))</f>
        <v/>
      </c>
      <c r="I87" s="24">
        <f>IF(OR($H87="",$G87="",NOT(ISNUMBER($H87)),NOT(ISNUMBER($G87)),$G87=0),"",IFERROR($H87/$G87,""))</f>
        <v/>
      </c>
      <c r="J87" s="10">
        <f>IF($H87="","",IF(OR($E87="",$G87="",$G87=0),"Review staffing",IF(NOT(ISNUMBER(Assumptions!$B$14)),"Check threshold",IF($I87&gt;Assumptions!$B$14,"Review capacity","Within guide"))))</f>
        <v/>
      </c>
      <c r="K87" s="20" t="n"/>
      <c r="L87" s="20" t="n"/>
      <c r="M87" s="25" t="n"/>
    </row>
    <row r="88" ht="24" customHeight="1">
      <c r="A88" s="20" t="n"/>
      <c r="B88" s="21" t="n"/>
      <c r="C88" s="20" t="n"/>
      <c r="D88" s="22" t="n"/>
      <c r="E88" s="22" t="n"/>
      <c r="F88" s="26">
        <f>IF($C88="","",IFERROR(IF(ISNUMBER(VLOOKUP($C88,Assumptions!$A$5:$B$9,2,FALSE)),VLOOKUP($C88,Assumptions!$A$5:$B$9,2,FALSE),""),""))</f>
        <v/>
      </c>
      <c r="G88" s="26">
        <f>IF(OR($E88="",$F88="",NOT(ISNUMBER($E88)),NOT(ISNUMBER($F88))),"",$E88*$F88)</f>
        <v/>
      </c>
      <c r="H88" s="26">
        <f>IF(OR($D88="",$L88="",NOT(ISNUMBER($D88))),"",IFERROR(IF(ISNUMBER(VLOOKUP($L88,Assumptions!$D$5:$E$8,2,FALSE)),$D88*VLOOKUP($L88,Assumptions!$D$5:$E$8,2,FALSE),""),""))</f>
        <v/>
      </c>
      <c r="I88" s="27">
        <f>IF(OR($H88="",$G88="",NOT(ISNUMBER($H88)),NOT(ISNUMBER($G88)),$G88=0),"",IFERROR($H88/$G88,""))</f>
        <v/>
      </c>
      <c r="J88" s="13">
        <f>IF($H88="","",IF(OR($E88="",$G88="",$G88=0),"Review staffing",IF(NOT(ISNUMBER(Assumptions!$B$14)),"Check threshold",IF($I88&gt;Assumptions!$B$14,"Review capacity","Within guide"))))</f>
        <v/>
      </c>
      <c r="K88" s="20" t="n"/>
      <c r="L88" s="20" t="n"/>
      <c r="M88" s="25" t="n"/>
    </row>
    <row r="89" ht="24" customHeight="1">
      <c r="A89" s="20" t="n"/>
      <c r="B89" s="21" t="n"/>
      <c r="C89" s="20" t="n"/>
      <c r="D89" s="22" t="n"/>
      <c r="E89" s="22" t="n"/>
      <c r="F89" s="23">
        <f>IF($C89="","",IFERROR(IF(ISNUMBER(VLOOKUP($C89,Assumptions!$A$5:$B$9,2,FALSE)),VLOOKUP($C89,Assumptions!$A$5:$B$9,2,FALSE),""),""))</f>
        <v/>
      </c>
      <c r="G89" s="23">
        <f>IF(OR($E89="",$F89="",NOT(ISNUMBER($E89)),NOT(ISNUMBER($F89))),"",$E89*$F89)</f>
        <v/>
      </c>
      <c r="H89" s="23">
        <f>IF(OR($D89="",$L89="",NOT(ISNUMBER($D89))),"",IFERROR(IF(ISNUMBER(VLOOKUP($L89,Assumptions!$D$5:$E$8,2,FALSE)),$D89*VLOOKUP($L89,Assumptions!$D$5:$E$8,2,FALSE),""),""))</f>
        <v/>
      </c>
      <c r="I89" s="24">
        <f>IF(OR($H89="",$G89="",NOT(ISNUMBER($H89)),NOT(ISNUMBER($G89)),$G89=0),"",IFERROR($H89/$G89,""))</f>
        <v/>
      </c>
      <c r="J89" s="10">
        <f>IF($H89="","",IF(OR($E89="",$G89="",$G89=0),"Review staffing",IF(NOT(ISNUMBER(Assumptions!$B$14)),"Check threshold",IF($I89&gt;Assumptions!$B$14,"Review capacity","Within guide"))))</f>
        <v/>
      </c>
      <c r="K89" s="20" t="n"/>
      <c r="L89" s="20" t="n"/>
      <c r="M89" s="25" t="n"/>
    </row>
    <row r="90" ht="24" customHeight="1">
      <c r="A90" s="20" t="n"/>
      <c r="B90" s="21" t="n"/>
      <c r="C90" s="20" t="n"/>
      <c r="D90" s="22" t="n"/>
      <c r="E90" s="22" t="n"/>
      <c r="F90" s="26">
        <f>IF($C90="","",IFERROR(IF(ISNUMBER(VLOOKUP($C90,Assumptions!$A$5:$B$9,2,FALSE)),VLOOKUP($C90,Assumptions!$A$5:$B$9,2,FALSE),""),""))</f>
        <v/>
      </c>
      <c r="G90" s="26">
        <f>IF(OR($E90="",$F90="",NOT(ISNUMBER($E90)),NOT(ISNUMBER($F90))),"",$E90*$F90)</f>
        <v/>
      </c>
      <c r="H90" s="26">
        <f>IF(OR($D90="",$L90="",NOT(ISNUMBER($D90))),"",IFERROR(IF(ISNUMBER(VLOOKUP($L90,Assumptions!$D$5:$E$8,2,FALSE)),$D90*VLOOKUP($L90,Assumptions!$D$5:$E$8,2,FALSE),""),""))</f>
        <v/>
      </c>
      <c r="I90" s="27">
        <f>IF(OR($H90="",$G90="",NOT(ISNUMBER($H90)),NOT(ISNUMBER($G90)),$G90=0),"",IFERROR($H90/$G90,""))</f>
        <v/>
      </c>
      <c r="J90" s="13">
        <f>IF($H90="","",IF(OR($E90="",$G90="",$G90=0),"Review staffing",IF(NOT(ISNUMBER(Assumptions!$B$14)),"Check threshold",IF($I90&gt;Assumptions!$B$14,"Review capacity","Within guide"))))</f>
        <v/>
      </c>
      <c r="K90" s="20" t="n"/>
      <c r="L90" s="20" t="n"/>
      <c r="M90" s="25" t="n"/>
    </row>
    <row r="91" ht="24" customHeight="1">
      <c r="A91" s="20" t="n"/>
      <c r="B91" s="21" t="n"/>
      <c r="C91" s="20" t="n"/>
      <c r="D91" s="22" t="n"/>
      <c r="E91" s="22" t="n"/>
      <c r="F91" s="23">
        <f>IF($C91="","",IFERROR(IF(ISNUMBER(VLOOKUP($C91,Assumptions!$A$5:$B$9,2,FALSE)),VLOOKUP($C91,Assumptions!$A$5:$B$9,2,FALSE),""),""))</f>
        <v/>
      </c>
      <c r="G91" s="23">
        <f>IF(OR($E91="",$F91="",NOT(ISNUMBER($E91)),NOT(ISNUMBER($F91))),"",$E91*$F91)</f>
        <v/>
      </c>
      <c r="H91" s="23">
        <f>IF(OR($D91="",$L91="",NOT(ISNUMBER($D91))),"",IFERROR(IF(ISNUMBER(VLOOKUP($L91,Assumptions!$D$5:$E$8,2,FALSE)),$D91*VLOOKUP($L91,Assumptions!$D$5:$E$8,2,FALSE),""),""))</f>
        <v/>
      </c>
      <c r="I91" s="24">
        <f>IF(OR($H91="",$G91="",NOT(ISNUMBER($H91)),NOT(ISNUMBER($G91)),$G91=0),"",IFERROR($H91/$G91,""))</f>
        <v/>
      </c>
      <c r="J91" s="10">
        <f>IF($H91="","",IF(OR($E91="",$G91="",$G91=0),"Review staffing",IF(NOT(ISNUMBER(Assumptions!$B$14)),"Check threshold",IF($I91&gt;Assumptions!$B$14,"Review capacity","Within guide"))))</f>
        <v/>
      </c>
      <c r="K91" s="20" t="n"/>
      <c r="L91" s="20" t="n"/>
      <c r="M91" s="25" t="n"/>
    </row>
    <row r="92" ht="24" customHeight="1">
      <c r="A92" s="20" t="n"/>
      <c r="B92" s="21" t="n"/>
      <c r="C92" s="20" t="n"/>
      <c r="D92" s="22" t="n"/>
      <c r="E92" s="22" t="n"/>
      <c r="F92" s="26">
        <f>IF($C92="","",IFERROR(IF(ISNUMBER(VLOOKUP($C92,Assumptions!$A$5:$B$9,2,FALSE)),VLOOKUP($C92,Assumptions!$A$5:$B$9,2,FALSE),""),""))</f>
        <v/>
      </c>
      <c r="G92" s="26">
        <f>IF(OR($E92="",$F92="",NOT(ISNUMBER($E92)),NOT(ISNUMBER($F92))),"",$E92*$F92)</f>
        <v/>
      </c>
      <c r="H92" s="26">
        <f>IF(OR($D92="",$L92="",NOT(ISNUMBER($D92))),"",IFERROR(IF(ISNUMBER(VLOOKUP($L92,Assumptions!$D$5:$E$8,2,FALSE)),$D92*VLOOKUP($L92,Assumptions!$D$5:$E$8,2,FALSE),""),""))</f>
        <v/>
      </c>
      <c r="I92" s="27">
        <f>IF(OR($H92="",$G92="",NOT(ISNUMBER($H92)),NOT(ISNUMBER($G92)),$G92=0),"",IFERROR($H92/$G92,""))</f>
        <v/>
      </c>
      <c r="J92" s="13">
        <f>IF($H92="","",IF(OR($E92="",$G92="",$G92=0),"Review staffing",IF(NOT(ISNUMBER(Assumptions!$B$14)),"Check threshold",IF($I92&gt;Assumptions!$B$14,"Review capacity","Within guide"))))</f>
        <v/>
      </c>
      <c r="K92" s="20" t="n"/>
      <c r="L92" s="20" t="n"/>
      <c r="M92" s="25" t="n"/>
    </row>
    <row r="93" ht="24" customHeight="1">
      <c r="A93" s="20" t="n"/>
      <c r="B93" s="21" t="n"/>
      <c r="C93" s="20" t="n"/>
      <c r="D93" s="22" t="n"/>
      <c r="E93" s="22" t="n"/>
      <c r="F93" s="23">
        <f>IF($C93="","",IFERROR(IF(ISNUMBER(VLOOKUP($C93,Assumptions!$A$5:$B$9,2,FALSE)),VLOOKUP($C93,Assumptions!$A$5:$B$9,2,FALSE),""),""))</f>
        <v/>
      </c>
      <c r="G93" s="23">
        <f>IF(OR($E93="",$F93="",NOT(ISNUMBER($E93)),NOT(ISNUMBER($F93))),"",$E93*$F93)</f>
        <v/>
      </c>
      <c r="H93" s="23">
        <f>IF(OR($D93="",$L93="",NOT(ISNUMBER($D93))),"",IFERROR(IF(ISNUMBER(VLOOKUP($L93,Assumptions!$D$5:$E$8,2,FALSE)),$D93*VLOOKUP($L93,Assumptions!$D$5:$E$8,2,FALSE),""),""))</f>
        <v/>
      </c>
      <c r="I93" s="24">
        <f>IF(OR($H93="",$G93="",NOT(ISNUMBER($H93)),NOT(ISNUMBER($G93)),$G93=0),"",IFERROR($H93/$G93,""))</f>
        <v/>
      </c>
      <c r="J93" s="10">
        <f>IF($H93="","",IF(OR($E93="",$G93="",$G93=0),"Review staffing",IF(NOT(ISNUMBER(Assumptions!$B$14)),"Check threshold",IF($I93&gt;Assumptions!$B$14,"Review capacity","Within guide"))))</f>
        <v/>
      </c>
      <c r="K93" s="20" t="n"/>
      <c r="L93" s="20" t="n"/>
      <c r="M93" s="25" t="n"/>
    </row>
    <row r="94" ht="24" customHeight="1">
      <c r="A94" s="20" t="n"/>
      <c r="B94" s="21" t="n"/>
      <c r="C94" s="20" t="n"/>
      <c r="D94" s="22" t="n"/>
      <c r="E94" s="22" t="n"/>
      <c r="F94" s="26">
        <f>IF($C94="","",IFERROR(IF(ISNUMBER(VLOOKUP($C94,Assumptions!$A$5:$B$9,2,FALSE)),VLOOKUP($C94,Assumptions!$A$5:$B$9,2,FALSE),""),""))</f>
        <v/>
      </c>
      <c r="G94" s="26">
        <f>IF(OR($E94="",$F94="",NOT(ISNUMBER($E94)),NOT(ISNUMBER($F94))),"",$E94*$F94)</f>
        <v/>
      </c>
      <c r="H94" s="26">
        <f>IF(OR($D94="",$L94="",NOT(ISNUMBER($D94))),"",IFERROR(IF(ISNUMBER(VLOOKUP($L94,Assumptions!$D$5:$E$8,2,FALSE)),$D94*VLOOKUP($L94,Assumptions!$D$5:$E$8,2,FALSE),""),""))</f>
        <v/>
      </c>
      <c r="I94" s="27">
        <f>IF(OR($H94="",$G94="",NOT(ISNUMBER($H94)),NOT(ISNUMBER($G94)),$G94=0),"",IFERROR($H94/$G94,""))</f>
        <v/>
      </c>
      <c r="J94" s="13">
        <f>IF($H94="","",IF(OR($E94="",$G94="",$G94=0),"Review staffing",IF(NOT(ISNUMBER(Assumptions!$B$14)),"Check threshold",IF($I94&gt;Assumptions!$B$14,"Review capacity","Within guide"))))</f>
        <v/>
      </c>
      <c r="K94" s="20" t="n"/>
      <c r="L94" s="20" t="n"/>
      <c r="M94" s="25" t="n"/>
    </row>
    <row r="95" ht="24" customHeight="1">
      <c r="A95" s="20" t="n"/>
      <c r="B95" s="21" t="n"/>
      <c r="C95" s="20" t="n"/>
      <c r="D95" s="22" t="n"/>
      <c r="E95" s="22" t="n"/>
      <c r="F95" s="23">
        <f>IF($C95="","",IFERROR(IF(ISNUMBER(VLOOKUP($C95,Assumptions!$A$5:$B$9,2,FALSE)),VLOOKUP($C95,Assumptions!$A$5:$B$9,2,FALSE),""),""))</f>
        <v/>
      </c>
      <c r="G95" s="23">
        <f>IF(OR($E95="",$F95="",NOT(ISNUMBER($E95)),NOT(ISNUMBER($F95))),"",$E95*$F95)</f>
        <v/>
      </c>
      <c r="H95" s="23">
        <f>IF(OR($D95="",$L95="",NOT(ISNUMBER($D95))),"",IFERROR(IF(ISNUMBER(VLOOKUP($L95,Assumptions!$D$5:$E$8,2,FALSE)),$D95*VLOOKUP($L95,Assumptions!$D$5:$E$8,2,FALSE),""),""))</f>
        <v/>
      </c>
      <c r="I95" s="24">
        <f>IF(OR($H95="",$G95="",NOT(ISNUMBER($H95)),NOT(ISNUMBER($G95)),$G95=0),"",IFERROR($H95/$G95,""))</f>
        <v/>
      </c>
      <c r="J95" s="10">
        <f>IF($H95="","",IF(OR($E95="",$G95="",$G95=0),"Review staffing",IF(NOT(ISNUMBER(Assumptions!$B$14)),"Check threshold",IF($I95&gt;Assumptions!$B$14,"Review capacity","Within guide"))))</f>
        <v/>
      </c>
      <c r="K95" s="20" t="n"/>
      <c r="L95" s="20" t="n"/>
      <c r="M95" s="25" t="n"/>
    </row>
    <row r="96" ht="24" customHeight="1">
      <c r="A96" s="20" t="n"/>
      <c r="B96" s="21" t="n"/>
      <c r="C96" s="20" t="n"/>
      <c r="D96" s="22" t="n"/>
      <c r="E96" s="22" t="n"/>
      <c r="F96" s="26">
        <f>IF($C96="","",IFERROR(IF(ISNUMBER(VLOOKUP($C96,Assumptions!$A$5:$B$9,2,FALSE)),VLOOKUP($C96,Assumptions!$A$5:$B$9,2,FALSE),""),""))</f>
        <v/>
      </c>
      <c r="G96" s="26">
        <f>IF(OR($E96="",$F96="",NOT(ISNUMBER($E96)),NOT(ISNUMBER($F96))),"",$E96*$F96)</f>
        <v/>
      </c>
      <c r="H96" s="26">
        <f>IF(OR($D96="",$L96="",NOT(ISNUMBER($D96))),"",IFERROR(IF(ISNUMBER(VLOOKUP($L96,Assumptions!$D$5:$E$8,2,FALSE)),$D96*VLOOKUP($L96,Assumptions!$D$5:$E$8,2,FALSE),""),""))</f>
        <v/>
      </c>
      <c r="I96" s="27">
        <f>IF(OR($H96="",$G96="",NOT(ISNUMBER($H96)),NOT(ISNUMBER($G96)),$G96=0),"",IFERROR($H96/$G96,""))</f>
        <v/>
      </c>
      <c r="J96" s="13">
        <f>IF($H96="","",IF(OR($E96="",$G96="",$G96=0),"Review staffing",IF(NOT(ISNUMBER(Assumptions!$B$14)),"Check threshold",IF($I96&gt;Assumptions!$B$14,"Review capacity","Within guide"))))</f>
        <v/>
      </c>
      <c r="K96" s="20" t="n"/>
      <c r="L96" s="20" t="n"/>
      <c r="M96" s="25" t="n"/>
    </row>
    <row r="97" ht="24" customHeight="1">
      <c r="A97" s="20" t="n"/>
      <c r="B97" s="21" t="n"/>
      <c r="C97" s="20" t="n"/>
      <c r="D97" s="22" t="n"/>
      <c r="E97" s="22" t="n"/>
      <c r="F97" s="23">
        <f>IF($C97="","",IFERROR(IF(ISNUMBER(VLOOKUP($C97,Assumptions!$A$5:$B$9,2,FALSE)),VLOOKUP($C97,Assumptions!$A$5:$B$9,2,FALSE),""),""))</f>
        <v/>
      </c>
      <c r="G97" s="23">
        <f>IF(OR($E97="",$F97="",NOT(ISNUMBER($E97)),NOT(ISNUMBER($F97))),"",$E97*$F97)</f>
        <v/>
      </c>
      <c r="H97" s="23">
        <f>IF(OR($D97="",$L97="",NOT(ISNUMBER($D97))),"",IFERROR(IF(ISNUMBER(VLOOKUP($L97,Assumptions!$D$5:$E$8,2,FALSE)),$D97*VLOOKUP($L97,Assumptions!$D$5:$E$8,2,FALSE),""),""))</f>
        <v/>
      </c>
      <c r="I97" s="24">
        <f>IF(OR($H97="",$G97="",NOT(ISNUMBER($H97)),NOT(ISNUMBER($G97)),$G97=0),"",IFERROR($H97/$G97,""))</f>
        <v/>
      </c>
      <c r="J97" s="10">
        <f>IF($H97="","",IF(OR($E97="",$G97="",$G97=0),"Review staffing",IF(NOT(ISNUMBER(Assumptions!$B$14)),"Check threshold",IF($I97&gt;Assumptions!$B$14,"Review capacity","Within guide"))))</f>
        <v/>
      </c>
      <c r="K97" s="20" t="n"/>
      <c r="L97" s="20" t="n"/>
      <c r="M97" s="25" t="n"/>
    </row>
    <row r="98" ht="24" customHeight="1">
      <c r="A98" s="20" t="n"/>
      <c r="B98" s="21" t="n"/>
      <c r="C98" s="20" t="n"/>
      <c r="D98" s="22" t="n"/>
      <c r="E98" s="22" t="n"/>
      <c r="F98" s="26">
        <f>IF($C98="","",IFERROR(IF(ISNUMBER(VLOOKUP($C98,Assumptions!$A$5:$B$9,2,FALSE)),VLOOKUP($C98,Assumptions!$A$5:$B$9,2,FALSE),""),""))</f>
        <v/>
      </c>
      <c r="G98" s="26">
        <f>IF(OR($E98="",$F98="",NOT(ISNUMBER($E98)),NOT(ISNUMBER($F98))),"",$E98*$F98)</f>
        <v/>
      </c>
      <c r="H98" s="26">
        <f>IF(OR($D98="",$L98="",NOT(ISNUMBER($D98))),"",IFERROR(IF(ISNUMBER(VLOOKUP($L98,Assumptions!$D$5:$E$8,2,FALSE)),$D98*VLOOKUP($L98,Assumptions!$D$5:$E$8,2,FALSE),""),""))</f>
        <v/>
      </c>
      <c r="I98" s="27">
        <f>IF(OR($H98="",$G98="",NOT(ISNUMBER($H98)),NOT(ISNUMBER($G98)),$G98=0),"",IFERROR($H98/$G98,""))</f>
        <v/>
      </c>
      <c r="J98" s="13">
        <f>IF($H98="","",IF(OR($E98="",$G98="",$G98=0),"Review staffing",IF(NOT(ISNUMBER(Assumptions!$B$14)),"Check threshold",IF($I98&gt;Assumptions!$B$14,"Review capacity","Within guide"))))</f>
        <v/>
      </c>
      <c r="K98" s="20" t="n"/>
      <c r="L98" s="20" t="n"/>
      <c r="M98" s="25" t="n"/>
    </row>
    <row r="99" ht="24" customHeight="1">
      <c r="A99" s="20" t="n"/>
      <c r="B99" s="21" t="n"/>
      <c r="C99" s="20" t="n"/>
      <c r="D99" s="22" t="n"/>
      <c r="E99" s="22" t="n"/>
      <c r="F99" s="23">
        <f>IF($C99="","",IFERROR(IF(ISNUMBER(VLOOKUP($C99,Assumptions!$A$5:$B$9,2,FALSE)),VLOOKUP($C99,Assumptions!$A$5:$B$9,2,FALSE),""),""))</f>
        <v/>
      </c>
      <c r="G99" s="23">
        <f>IF(OR($E99="",$F99="",NOT(ISNUMBER($E99)),NOT(ISNUMBER($F99))),"",$E99*$F99)</f>
        <v/>
      </c>
      <c r="H99" s="23">
        <f>IF(OR($D99="",$L99="",NOT(ISNUMBER($D99))),"",IFERROR(IF(ISNUMBER(VLOOKUP($L99,Assumptions!$D$5:$E$8,2,FALSE)),$D99*VLOOKUP($L99,Assumptions!$D$5:$E$8,2,FALSE),""),""))</f>
        <v/>
      </c>
      <c r="I99" s="24">
        <f>IF(OR($H99="",$G99="",NOT(ISNUMBER($H99)),NOT(ISNUMBER($G99)),$G99=0),"",IFERROR($H99/$G99,""))</f>
        <v/>
      </c>
      <c r="J99" s="10">
        <f>IF($H99="","",IF(OR($E99="",$G99="",$G99=0),"Review staffing",IF(NOT(ISNUMBER(Assumptions!$B$14)),"Check threshold",IF($I99&gt;Assumptions!$B$14,"Review capacity","Within guide"))))</f>
        <v/>
      </c>
      <c r="K99" s="20" t="n"/>
      <c r="L99" s="20" t="n"/>
      <c r="M99" s="25" t="n"/>
    </row>
    <row r="100" ht="24" customHeight="1">
      <c r="A100" s="20" t="n"/>
      <c r="B100" s="21" t="n"/>
      <c r="C100" s="20" t="n"/>
      <c r="D100" s="22" t="n"/>
      <c r="E100" s="22" t="n"/>
      <c r="F100" s="26">
        <f>IF($C100="","",IFERROR(IF(ISNUMBER(VLOOKUP($C100,Assumptions!$A$5:$B$9,2,FALSE)),VLOOKUP($C100,Assumptions!$A$5:$B$9,2,FALSE),""),""))</f>
        <v/>
      </c>
      <c r="G100" s="26">
        <f>IF(OR($E100="",$F100="",NOT(ISNUMBER($E100)),NOT(ISNUMBER($F100))),"",$E100*$F100)</f>
        <v/>
      </c>
      <c r="H100" s="26">
        <f>IF(OR($D100="",$L100="",NOT(ISNUMBER($D100))),"",IFERROR(IF(ISNUMBER(VLOOKUP($L100,Assumptions!$D$5:$E$8,2,FALSE)),$D100*VLOOKUP($L100,Assumptions!$D$5:$E$8,2,FALSE),""),""))</f>
        <v/>
      </c>
      <c r="I100" s="27">
        <f>IF(OR($H100="",$G100="",NOT(ISNUMBER($H100)),NOT(ISNUMBER($G100)),$G100=0),"",IFERROR($H100/$G100,""))</f>
        <v/>
      </c>
      <c r="J100" s="13">
        <f>IF($H100="","",IF(OR($E100="",$G100="",$G100=0),"Review staffing",IF(NOT(ISNUMBER(Assumptions!$B$14)),"Check threshold",IF($I100&gt;Assumptions!$B$14,"Review capacity","Within guide"))))</f>
        <v/>
      </c>
      <c r="K100" s="20" t="n"/>
      <c r="L100" s="20" t="n"/>
      <c r="M100" s="25" t="n"/>
    </row>
    <row r="101" ht="24" customHeight="1">
      <c r="A101" s="20" t="n"/>
      <c r="B101" s="21" t="n"/>
      <c r="C101" s="20" t="n"/>
      <c r="D101" s="22" t="n"/>
      <c r="E101" s="22" t="n"/>
      <c r="F101" s="23">
        <f>IF($C101="","",IFERROR(IF(ISNUMBER(VLOOKUP($C101,Assumptions!$A$5:$B$9,2,FALSE)),VLOOKUP($C101,Assumptions!$A$5:$B$9,2,FALSE),""),""))</f>
        <v/>
      </c>
      <c r="G101" s="23">
        <f>IF(OR($E101="",$F101="",NOT(ISNUMBER($E101)),NOT(ISNUMBER($F101))),"",$E101*$F101)</f>
        <v/>
      </c>
      <c r="H101" s="23">
        <f>IF(OR($D101="",$L101="",NOT(ISNUMBER($D101))),"",IFERROR(IF(ISNUMBER(VLOOKUP($L101,Assumptions!$D$5:$E$8,2,FALSE)),$D101*VLOOKUP($L101,Assumptions!$D$5:$E$8,2,FALSE),""),""))</f>
        <v/>
      </c>
      <c r="I101" s="24">
        <f>IF(OR($H101="",$G101="",NOT(ISNUMBER($H101)),NOT(ISNUMBER($G101)),$G101=0),"",IFERROR($H101/$G101,""))</f>
        <v/>
      </c>
      <c r="J101" s="10">
        <f>IF($H101="","",IF(OR($E101="",$G101="",$G101=0),"Review staffing",IF(NOT(ISNUMBER(Assumptions!$B$14)),"Check threshold",IF($I101&gt;Assumptions!$B$14,"Review capacity","Within guide"))))</f>
        <v/>
      </c>
      <c r="K101" s="20" t="n"/>
      <c r="L101" s="20" t="n"/>
      <c r="M101" s="25" t="n"/>
    </row>
    <row r="102" ht="24" customHeight="1">
      <c r="A102" s="20" t="n"/>
      <c r="B102" s="21" t="n"/>
      <c r="C102" s="20" t="n"/>
      <c r="D102" s="22" t="n"/>
      <c r="E102" s="22" t="n"/>
      <c r="F102" s="26">
        <f>IF($C102="","",IFERROR(IF(ISNUMBER(VLOOKUP($C102,Assumptions!$A$5:$B$9,2,FALSE)),VLOOKUP($C102,Assumptions!$A$5:$B$9,2,FALSE),""),""))</f>
        <v/>
      </c>
      <c r="G102" s="26">
        <f>IF(OR($E102="",$F102="",NOT(ISNUMBER($E102)),NOT(ISNUMBER($F102))),"",$E102*$F102)</f>
        <v/>
      </c>
      <c r="H102" s="26">
        <f>IF(OR($D102="",$L102="",NOT(ISNUMBER($D102))),"",IFERROR(IF(ISNUMBER(VLOOKUP($L102,Assumptions!$D$5:$E$8,2,FALSE)),$D102*VLOOKUP($L102,Assumptions!$D$5:$E$8,2,FALSE),""),""))</f>
        <v/>
      </c>
      <c r="I102" s="27">
        <f>IF(OR($H102="",$G102="",NOT(ISNUMBER($H102)),NOT(ISNUMBER($G102)),$G102=0),"",IFERROR($H102/$G102,""))</f>
        <v/>
      </c>
      <c r="J102" s="13">
        <f>IF($H102="","",IF(OR($E102="",$G102="",$G102=0),"Review staffing",IF(NOT(ISNUMBER(Assumptions!$B$14)),"Check threshold",IF($I102&gt;Assumptions!$B$14,"Review capacity","Within guide"))))</f>
        <v/>
      </c>
      <c r="K102" s="20" t="n"/>
      <c r="L102" s="20" t="n"/>
      <c r="M102" s="25" t="n"/>
    </row>
    <row r="103" ht="24" customHeight="1">
      <c r="A103" s="20" t="n"/>
      <c r="B103" s="21" t="n"/>
      <c r="C103" s="20" t="n"/>
      <c r="D103" s="22" t="n"/>
      <c r="E103" s="22" t="n"/>
      <c r="F103" s="23">
        <f>IF($C103="","",IFERROR(IF(ISNUMBER(VLOOKUP($C103,Assumptions!$A$5:$B$9,2,FALSE)),VLOOKUP($C103,Assumptions!$A$5:$B$9,2,FALSE),""),""))</f>
        <v/>
      </c>
      <c r="G103" s="23">
        <f>IF(OR($E103="",$F103="",NOT(ISNUMBER($E103)),NOT(ISNUMBER($F103))),"",$E103*$F103)</f>
        <v/>
      </c>
      <c r="H103" s="23">
        <f>IF(OR($D103="",$L103="",NOT(ISNUMBER($D103))),"",IFERROR(IF(ISNUMBER(VLOOKUP($L103,Assumptions!$D$5:$E$8,2,FALSE)),$D103*VLOOKUP($L103,Assumptions!$D$5:$E$8,2,FALSE),""),""))</f>
        <v/>
      </c>
      <c r="I103" s="24">
        <f>IF(OR($H103="",$G103="",NOT(ISNUMBER($H103)),NOT(ISNUMBER($G103)),$G103=0),"",IFERROR($H103/$G103,""))</f>
        <v/>
      </c>
      <c r="J103" s="10">
        <f>IF($H103="","",IF(OR($E103="",$G103="",$G103=0),"Review staffing",IF(NOT(ISNUMBER(Assumptions!$B$14)),"Check threshold",IF($I103&gt;Assumptions!$B$14,"Review capacity","Within guide"))))</f>
        <v/>
      </c>
      <c r="K103" s="20" t="n"/>
      <c r="L103" s="20" t="n"/>
      <c r="M103" s="25" t="n"/>
    </row>
    <row r="104" ht="24" customHeight="1">
      <c r="A104" s="20" t="n"/>
      <c r="B104" s="21" t="n"/>
      <c r="C104" s="20" t="n"/>
      <c r="D104" s="22" t="n"/>
      <c r="E104" s="22" t="n"/>
      <c r="F104" s="26">
        <f>IF($C104="","",IFERROR(IF(ISNUMBER(VLOOKUP($C104,Assumptions!$A$5:$B$9,2,FALSE)),VLOOKUP($C104,Assumptions!$A$5:$B$9,2,FALSE),""),""))</f>
        <v/>
      </c>
      <c r="G104" s="26">
        <f>IF(OR($E104="",$F104="",NOT(ISNUMBER($E104)),NOT(ISNUMBER($F104))),"",$E104*$F104)</f>
        <v/>
      </c>
      <c r="H104" s="26">
        <f>IF(OR($D104="",$L104="",NOT(ISNUMBER($D104))),"",IFERROR(IF(ISNUMBER(VLOOKUP($L104,Assumptions!$D$5:$E$8,2,FALSE)),$D104*VLOOKUP($L104,Assumptions!$D$5:$E$8,2,FALSE),""),""))</f>
        <v/>
      </c>
      <c r="I104" s="27">
        <f>IF(OR($H104="",$G104="",NOT(ISNUMBER($H104)),NOT(ISNUMBER($G104)),$G104=0),"",IFERROR($H104/$G104,""))</f>
        <v/>
      </c>
      <c r="J104" s="13">
        <f>IF($H104="","",IF(OR($E104="",$G104="",$G104=0),"Review staffing",IF(NOT(ISNUMBER(Assumptions!$B$14)),"Check threshold",IF($I104&gt;Assumptions!$B$14,"Review capacity","Within guide"))))</f>
        <v/>
      </c>
      <c r="K104" s="20" t="n"/>
      <c r="L104" s="20" t="n"/>
      <c r="M104" s="25" t="n"/>
    </row>
    <row r="105" ht="24" customHeight="1">
      <c r="A105" s="20" t="n"/>
      <c r="B105" s="21" t="n"/>
      <c r="C105" s="20" t="n"/>
      <c r="D105" s="22" t="n"/>
      <c r="E105" s="22" t="n"/>
      <c r="F105" s="23">
        <f>IF($C105="","",IFERROR(IF(ISNUMBER(VLOOKUP($C105,Assumptions!$A$5:$B$9,2,FALSE)),VLOOKUP($C105,Assumptions!$A$5:$B$9,2,FALSE),""),""))</f>
        <v/>
      </c>
      <c r="G105" s="23">
        <f>IF(OR($E105="",$F105="",NOT(ISNUMBER($E105)),NOT(ISNUMBER($F105))),"",$E105*$F105)</f>
        <v/>
      </c>
      <c r="H105" s="23">
        <f>IF(OR($D105="",$L105="",NOT(ISNUMBER($D105))),"",IFERROR(IF(ISNUMBER(VLOOKUP($L105,Assumptions!$D$5:$E$8,2,FALSE)),$D105*VLOOKUP($L105,Assumptions!$D$5:$E$8,2,FALSE),""),""))</f>
        <v/>
      </c>
      <c r="I105" s="24">
        <f>IF(OR($H105="",$G105="",NOT(ISNUMBER($H105)),NOT(ISNUMBER($G105)),$G105=0),"",IFERROR($H105/$G105,""))</f>
        <v/>
      </c>
      <c r="J105" s="10">
        <f>IF($H105="","",IF(OR($E105="",$G105="",$G105=0),"Review staffing",IF(NOT(ISNUMBER(Assumptions!$B$14)),"Check threshold",IF($I105&gt;Assumptions!$B$14,"Review capacity","Within guide"))))</f>
        <v/>
      </c>
      <c r="K105" s="20" t="n"/>
      <c r="L105" s="20" t="n"/>
      <c r="M105" s="25" t="n"/>
    </row>
    <row r="106" ht="24" customHeight="1">
      <c r="A106" s="20" t="n"/>
      <c r="B106" s="21" t="n"/>
      <c r="C106" s="20" t="n"/>
      <c r="D106" s="22" t="n"/>
      <c r="E106" s="22" t="n"/>
      <c r="F106" s="26">
        <f>IF($C106="","",IFERROR(IF(ISNUMBER(VLOOKUP($C106,Assumptions!$A$5:$B$9,2,FALSE)),VLOOKUP($C106,Assumptions!$A$5:$B$9,2,FALSE),""),""))</f>
        <v/>
      </c>
      <c r="G106" s="26">
        <f>IF(OR($E106="",$F106="",NOT(ISNUMBER($E106)),NOT(ISNUMBER($F106))),"",$E106*$F106)</f>
        <v/>
      </c>
      <c r="H106" s="26">
        <f>IF(OR($D106="",$L106="",NOT(ISNUMBER($D106))),"",IFERROR(IF(ISNUMBER(VLOOKUP($L106,Assumptions!$D$5:$E$8,2,FALSE)),$D106*VLOOKUP($L106,Assumptions!$D$5:$E$8,2,FALSE),""),""))</f>
        <v/>
      </c>
      <c r="I106" s="27">
        <f>IF(OR($H106="",$G106="",NOT(ISNUMBER($H106)),NOT(ISNUMBER($G106)),$G106=0),"",IFERROR($H106/$G106,""))</f>
        <v/>
      </c>
      <c r="J106" s="13">
        <f>IF($H106="","",IF(OR($E106="",$G106="",$G106=0),"Review staffing",IF(NOT(ISNUMBER(Assumptions!$B$14)),"Check threshold",IF($I106&gt;Assumptions!$B$14,"Review capacity","Within guide"))))</f>
        <v/>
      </c>
      <c r="K106" s="20" t="n"/>
      <c r="L106" s="20" t="n"/>
      <c r="M106" s="25" t="n"/>
    </row>
    <row r="107" ht="24" customHeight="1">
      <c r="A107" s="20" t="n"/>
      <c r="B107" s="21" t="n"/>
      <c r="C107" s="20" t="n"/>
      <c r="D107" s="22" t="n"/>
      <c r="E107" s="22" t="n"/>
      <c r="F107" s="23">
        <f>IF($C107="","",IFERROR(IF(ISNUMBER(VLOOKUP($C107,Assumptions!$A$5:$B$9,2,FALSE)),VLOOKUP($C107,Assumptions!$A$5:$B$9,2,FALSE),""),""))</f>
        <v/>
      </c>
      <c r="G107" s="23">
        <f>IF(OR($E107="",$F107="",NOT(ISNUMBER($E107)),NOT(ISNUMBER($F107))),"",$E107*$F107)</f>
        <v/>
      </c>
      <c r="H107" s="23">
        <f>IF(OR($D107="",$L107="",NOT(ISNUMBER($D107))),"",IFERROR(IF(ISNUMBER(VLOOKUP($L107,Assumptions!$D$5:$E$8,2,FALSE)),$D107*VLOOKUP($L107,Assumptions!$D$5:$E$8,2,FALSE),""),""))</f>
        <v/>
      </c>
      <c r="I107" s="24">
        <f>IF(OR($H107="",$G107="",NOT(ISNUMBER($H107)),NOT(ISNUMBER($G107)),$G107=0),"",IFERROR($H107/$G107,""))</f>
        <v/>
      </c>
      <c r="J107" s="10">
        <f>IF($H107="","",IF(OR($E107="",$G107="",$G107=0),"Review staffing",IF(NOT(ISNUMBER(Assumptions!$B$14)),"Check threshold",IF($I107&gt;Assumptions!$B$14,"Review capacity","Within guide"))))</f>
        <v/>
      </c>
      <c r="K107" s="20" t="n"/>
      <c r="L107" s="20" t="n"/>
      <c r="M107" s="25" t="n"/>
    </row>
    <row r="108" ht="24" customHeight="1">
      <c r="A108" s="20" t="n"/>
      <c r="B108" s="21" t="n"/>
      <c r="C108" s="20" t="n"/>
      <c r="D108" s="22" t="n"/>
      <c r="E108" s="22" t="n"/>
      <c r="F108" s="26">
        <f>IF($C108="","",IFERROR(IF(ISNUMBER(VLOOKUP($C108,Assumptions!$A$5:$B$9,2,FALSE)),VLOOKUP($C108,Assumptions!$A$5:$B$9,2,FALSE),""),""))</f>
        <v/>
      </c>
      <c r="G108" s="26">
        <f>IF(OR($E108="",$F108="",NOT(ISNUMBER($E108)),NOT(ISNUMBER($F108))),"",$E108*$F108)</f>
        <v/>
      </c>
      <c r="H108" s="26">
        <f>IF(OR($D108="",$L108="",NOT(ISNUMBER($D108))),"",IFERROR(IF(ISNUMBER(VLOOKUP($L108,Assumptions!$D$5:$E$8,2,FALSE)),$D108*VLOOKUP($L108,Assumptions!$D$5:$E$8,2,FALSE),""),""))</f>
        <v/>
      </c>
      <c r="I108" s="27">
        <f>IF(OR($H108="",$G108="",NOT(ISNUMBER($H108)),NOT(ISNUMBER($G108)),$G108=0),"",IFERROR($H108/$G108,""))</f>
        <v/>
      </c>
      <c r="J108" s="13">
        <f>IF($H108="","",IF(OR($E108="",$G108="",$G108=0),"Review staffing",IF(NOT(ISNUMBER(Assumptions!$B$14)),"Check threshold",IF($I108&gt;Assumptions!$B$14,"Review capacity","Within guide"))))</f>
        <v/>
      </c>
      <c r="K108" s="20" t="n"/>
      <c r="L108" s="20" t="n"/>
      <c r="M108" s="25" t="n"/>
    </row>
    <row r="109" ht="24" customHeight="1">
      <c r="A109" s="20" t="n"/>
      <c r="B109" s="21" t="n"/>
      <c r="C109" s="20" t="n"/>
      <c r="D109" s="22" t="n"/>
      <c r="E109" s="22" t="n"/>
      <c r="F109" s="23">
        <f>IF($C109="","",IFERROR(IF(ISNUMBER(VLOOKUP($C109,Assumptions!$A$5:$B$9,2,FALSE)),VLOOKUP($C109,Assumptions!$A$5:$B$9,2,FALSE),""),""))</f>
        <v/>
      </c>
      <c r="G109" s="23">
        <f>IF(OR($E109="",$F109="",NOT(ISNUMBER($E109)),NOT(ISNUMBER($F109))),"",$E109*$F109)</f>
        <v/>
      </c>
      <c r="H109" s="23">
        <f>IF(OR($D109="",$L109="",NOT(ISNUMBER($D109))),"",IFERROR(IF(ISNUMBER(VLOOKUP($L109,Assumptions!$D$5:$E$8,2,FALSE)),$D109*VLOOKUP($L109,Assumptions!$D$5:$E$8,2,FALSE),""),""))</f>
        <v/>
      </c>
      <c r="I109" s="24">
        <f>IF(OR($H109="",$G109="",NOT(ISNUMBER($H109)),NOT(ISNUMBER($G109)),$G109=0),"",IFERROR($H109/$G109,""))</f>
        <v/>
      </c>
      <c r="J109" s="10">
        <f>IF($H109="","",IF(OR($E109="",$G109="",$G109=0),"Review staffing",IF(NOT(ISNUMBER(Assumptions!$B$14)),"Check threshold",IF($I109&gt;Assumptions!$B$14,"Review capacity","Within guide"))))</f>
        <v/>
      </c>
      <c r="K109" s="20" t="n"/>
      <c r="L109" s="20" t="n"/>
      <c r="M109" s="25" t="n"/>
    </row>
    <row r="110" ht="24" customHeight="1">
      <c r="A110" s="20" t="n"/>
      <c r="B110" s="21" t="n"/>
      <c r="C110" s="20" t="n"/>
      <c r="D110" s="22" t="n"/>
      <c r="E110" s="22" t="n"/>
      <c r="F110" s="26">
        <f>IF($C110="","",IFERROR(IF(ISNUMBER(VLOOKUP($C110,Assumptions!$A$5:$B$9,2,FALSE)),VLOOKUP($C110,Assumptions!$A$5:$B$9,2,FALSE),""),""))</f>
        <v/>
      </c>
      <c r="G110" s="26">
        <f>IF(OR($E110="",$F110="",NOT(ISNUMBER($E110)),NOT(ISNUMBER($F110))),"",$E110*$F110)</f>
        <v/>
      </c>
      <c r="H110" s="26">
        <f>IF(OR($D110="",$L110="",NOT(ISNUMBER($D110))),"",IFERROR(IF(ISNUMBER(VLOOKUP($L110,Assumptions!$D$5:$E$8,2,FALSE)),$D110*VLOOKUP($L110,Assumptions!$D$5:$E$8,2,FALSE),""),""))</f>
        <v/>
      </c>
      <c r="I110" s="27">
        <f>IF(OR($H110="",$G110="",NOT(ISNUMBER($H110)),NOT(ISNUMBER($G110)),$G110=0),"",IFERROR($H110/$G110,""))</f>
        <v/>
      </c>
      <c r="J110" s="13">
        <f>IF($H110="","",IF(OR($E110="",$G110="",$G110=0),"Review staffing",IF(NOT(ISNUMBER(Assumptions!$B$14)),"Check threshold",IF($I110&gt;Assumptions!$B$14,"Review capacity","Within guide"))))</f>
        <v/>
      </c>
      <c r="K110" s="20" t="n"/>
      <c r="L110" s="20" t="n"/>
      <c r="M110" s="25" t="n"/>
    </row>
    <row r="111" ht="24" customHeight="1">
      <c r="A111" s="20" t="n"/>
      <c r="B111" s="21" t="n"/>
      <c r="C111" s="20" t="n"/>
      <c r="D111" s="22" t="n"/>
      <c r="E111" s="22" t="n"/>
      <c r="F111" s="23">
        <f>IF($C111="","",IFERROR(IF(ISNUMBER(VLOOKUP($C111,Assumptions!$A$5:$B$9,2,FALSE)),VLOOKUP($C111,Assumptions!$A$5:$B$9,2,FALSE),""),""))</f>
        <v/>
      </c>
      <c r="G111" s="23">
        <f>IF(OR($E111="",$F111="",NOT(ISNUMBER($E111)),NOT(ISNUMBER($F111))),"",$E111*$F111)</f>
        <v/>
      </c>
      <c r="H111" s="23">
        <f>IF(OR($D111="",$L111="",NOT(ISNUMBER($D111))),"",IFERROR(IF(ISNUMBER(VLOOKUP($L111,Assumptions!$D$5:$E$8,2,FALSE)),$D111*VLOOKUP($L111,Assumptions!$D$5:$E$8,2,FALSE),""),""))</f>
        <v/>
      </c>
      <c r="I111" s="24">
        <f>IF(OR($H111="",$G111="",NOT(ISNUMBER($H111)),NOT(ISNUMBER($G111)),$G111=0),"",IFERROR($H111/$G111,""))</f>
        <v/>
      </c>
      <c r="J111" s="10">
        <f>IF($H111="","",IF(OR($E111="",$G111="",$G111=0),"Review staffing",IF(NOT(ISNUMBER(Assumptions!$B$14)),"Check threshold",IF($I111&gt;Assumptions!$B$14,"Review capacity","Within guide"))))</f>
        <v/>
      </c>
      <c r="K111" s="20" t="n"/>
      <c r="L111" s="20" t="n"/>
      <c r="M111" s="25" t="n"/>
    </row>
    <row r="112" ht="24" customHeight="1">
      <c r="A112" s="20" t="n"/>
      <c r="B112" s="21" t="n"/>
      <c r="C112" s="20" t="n"/>
      <c r="D112" s="22" t="n"/>
      <c r="E112" s="22" t="n"/>
      <c r="F112" s="26">
        <f>IF($C112="","",IFERROR(IF(ISNUMBER(VLOOKUP($C112,Assumptions!$A$5:$B$9,2,FALSE)),VLOOKUP($C112,Assumptions!$A$5:$B$9,2,FALSE),""),""))</f>
        <v/>
      </c>
      <c r="G112" s="26">
        <f>IF(OR($E112="",$F112="",NOT(ISNUMBER($E112)),NOT(ISNUMBER($F112))),"",$E112*$F112)</f>
        <v/>
      </c>
      <c r="H112" s="26">
        <f>IF(OR($D112="",$L112="",NOT(ISNUMBER($D112))),"",IFERROR(IF(ISNUMBER(VLOOKUP($L112,Assumptions!$D$5:$E$8,2,FALSE)),$D112*VLOOKUP($L112,Assumptions!$D$5:$E$8,2,FALSE),""),""))</f>
        <v/>
      </c>
      <c r="I112" s="27">
        <f>IF(OR($H112="",$G112="",NOT(ISNUMBER($H112)),NOT(ISNUMBER($G112)),$G112=0),"",IFERROR($H112/$G112,""))</f>
        <v/>
      </c>
      <c r="J112" s="13">
        <f>IF($H112="","",IF(OR($E112="",$G112="",$G112=0),"Review staffing",IF(NOT(ISNUMBER(Assumptions!$B$14)),"Check threshold",IF($I112&gt;Assumptions!$B$14,"Review capacity","Within guide"))))</f>
        <v/>
      </c>
      <c r="K112" s="20" t="n"/>
      <c r="L112" s="20" t="n"/>
      <c r="M112" s="25" t="n"/>
    </row>
    <row r="113" ht="24" customHeight="1">
      <c r="A113" s="20" t="n"/>
      <c r="B113" s="21" t="n"/>
      <c r="C113" s="20" t="n"/>
      <c r="D113" s="22" t="n"/>
      <c r="E113" s="22" t="n"/>
      <c r="F113" s="23">
        <f>IF($C113="","",IFERROR(IF(ISNUMBER(VLOOKUP($C113,Assumptions!$A$5:$B$9,2,FALSE)),VLOOKUP($C113,Assumptions!$A$5:$B$9,2,FALSE),""),""))</f>
        <v/>
      </c>
      <c r="G113" s="23">
        <f>IF(OR($E113="",$F113="",NOT(ISNUMBER($E113)),NOT(ISNUMBER($F113))),"",$E113*$F113)</f>
        <v/>
      </c>
      <c r="H113" s="23">
        <f>IF(OR($D113="",$L113="",NOT(ISNUMBER($D113))),"",IFERROR(IF(ISNUMBER(VLOOKUP($L113,Assumptions!$D$5:$E$8,2,FALSE)),$D113*VLOOKUP($L113,Assumptions!$D$5:$E$8,2,FALSE),""),""))</f>
        <v/>
      </c>
      <c r="I113" s="24">
        <f>IF(OR($H113="",$G113="",NOT(ISNUMBER($H113)),NOT(ISNUMBER($G113)),$G113=0),"",IFERROR($H113/$G113,""))</f>
        <v/>
      </c>
      <c r="J113" s="10">
        <f>IF($H113="","",IF(OR($E113="",$G113="",$G113=0),"Review staffing",IF(NOT(ISNUMBER(Assumptions!$B$14)),"Check threshold",IF($I113&gt;Assumptions!$B$14,"Review capacity","Within guide"))))</f>
        <v/>
      </c>
      <c r="K113" s="20" t="n"/>
      <c r="L113" s="20" t="n"/>
      <c r="M113" s="25" t="n"/>
    </row>
    <row r="114" ht="24" customHeight="1">
      <c r="A114" s="20" t="n"/>
      <c r="B114" s="21" t="n"/>
      <c r="C114" s="20" t="n"/>
      <c r="D114" s="22" t="n"/>
      <c r="E114" s="22" t="n"/>
      <c r="F114" s="26">
        <f>IF($C114="","",IFERROR(IF(ISNUMBER(VLOOKUP($C114,Assumptions!$A$5:$B$9,2,FALSE)),VLOOKUP($C114,Assumptions!$A$5:$B$9,2,FALSE),""),""))</f>
        <v/>
      </c>
      <c r="G114" s="26">
        <f>IF(OR($E114="",$F114="",NOT(ISNUMBER($E114)),NOT(ISNUMBER($F114))),"",$E114*$F114)</f>
        <v/>
      </c>
      <c r="H114" s="26">
        <f>IF(OR($D114="",$L114="",NOT(ISNUMBER($D114))),"",IFERROR(IF(ISNUMBER(VLOOKUP($L114,Assumptions!$D$5:$E$8,2,FALSE)),$D114*VLOOKUP($L114,Assumptions!$D$5:$E$8,2,FALSE),""),""))</f>
        <v/>
      </c>
      <c r="I114" s="27">
        <f>IF(OR($H114="",$G114="",NOT(ISNUMBER($H114)),NOT(ISNUMBER($G114)),$G114=0),"",IFERROR($H114/$G114,""))</f>
        <v/>
      </c>
      <c r="J114" s="13">
        <f>IF($H114="","",IF(OR($E114="",$G114="",$G114=0),"Review staffing",IF(NOT(ISNUMBER(Assumptions!$B$14)),"Check threshold",IF($I114&gt;Assumptions!$B$14,"Review capacity","Within guide"))))</f>
        <v/>
      </c>
      <c r="K114" s="20" t="n"/>
      <c r="L114" s="20" t="n"/>
      <c r="M114" s="25" t="n"/>
    </row>
    <row r="115" ht="24" customHeight="1">
      <c r="A115" s="20" t="n"/>
      <c r="B115" s="21" t="n"/>
      <c r="C115" s="20" t="n"/>
      <c r="D115" s="22" t="n"/>
      <c r="E115" s="22" t="n"/>
      <c r="F115" s="23">
        <f>IF($C115="","",IFERROR(IF(ISNUMBER(VLOOKUP($C115,Assumptions!$A$5:$B$9,2,FALSE)),VLOOKUP($C115,Assumptions!$A$5:$B$9,2,FALSE),""),""))</f>
        <v/>
      </c>
      <c r="G115" s="23">
        <f>IF(OR($E115="",$F115="",NOT(ISNUMBER($E115)),NOT(ISNUMBER($F115))),"",$E115*$F115)</f>
        <v/>
      </c>
      <c r="H115" s="23">
        <f>IF(OR($D115="",$L115="",NOT(ISNUMBER($D115))),"",IFERROR(IF(ISNUMBER(VLOOKUP($L115,Assumptions!$D$5:$E$8,2,FALSE)),$D115*VLOOKUP($L115,Assumptions!$D$5:$E$8,2,FALSE),""),""))</f>
        <v/>
      </c>
      <c r="I115" s="24">
        <f>IF(OR($H115="",$G115="",NOT(ISNUMBER($H115)),NOT(ISNUMBER($G115)),$G115=0),"",IFERROR($H115/$G115,""))</f>
        <v/>
      </c>
      <c r="J115" s="10">
        <f>IF($H115="","",IF(OR($E115="",$G115="",$G115=0),"Review staffing",IF(NOT(ISNUMBER(Assumptions!$B$14)),"Check threshold",IF($I115&gt;Assumptions!$B$14,"Review capacity","Within guide"))))</f>
        <v/>
      </c>
      <c r="K115" s="20" t="n"/>
      <c r="L115" s="20" t="n"/>
      <c r="M115" s="25" t="n"/>
    </row>
    <row r="116" ht="24" customHeight="1">
      <c r="A116" s="20" t="n"/>
      <c r="B116" s="21" t="n"/>
      <c r="C116" s="20" t="n"/>
      <c r="D116" s="22" t="n"/>
      <c r="E116" s="22" t="n"/>
      <c r="F116" s="26">
        <f>IF($C116="","",IFERROR(IF(ISNUMBER(VLOOKUP($C116,Assumptions!$A$5:$B$9,2,FALSE)),VLOOKUP($C116,Assumptions!$A$5:$B$9,2,FALSE),""),""))</f>
        <v/>
      </c>
      <c r="G116" s="26">
        <f>IF(OR($E116="",$F116="",NOT(ISNUMBER($E116)),NOT(ISNUMBER($F116))),"",$E116*$F116)</f>
        <v/>
      </c>
      <c r="H116" s="26">
        <f>IF(OR($D116="",$L116="",NOT(ISNUMBER($D116))),"",IFERROR(IF(ISNUMBER(VLOOKUP($L116,Assumptions!$D$5:$E$8,2,FALSE)),$D116*VLOOKUP($L116,Assumptions!$D$5:$E$8,2,FALSE),""),""))</f>
        <v/>
      </c>
      <c r="I116" s="27">
        <f>IF(OR($H116="",$G116="",NOT(ISNUMBER($H116)),NOT(ISNUMBER($G116)),$G116=0),"",IFERROR($H116/$G116,""))</f>
        <v/>
      </c>
      <c r="J116" s="13">
        <f>IF($H116="","",IF(OR($E116="",$G116="",$G116=0),"Review staffing",IF(NOT(ISNUMBER(Assumptions!$B$14)),"Check threshold",IF($I116&gt;Assumptions!$B$14,"Review capacity","Within guide"))))</f>
        <v/>
      </c>
      <c r="K116" s="20" t="n"/>
      <c r="L116" s="20" t="n"/>
      <c r="M116" s="25" t="n"/>
    </row>
    <row r="117" ht="24" customHeight="1">
      <c r="A117" s="20" t="n"/>
      <c r="B117" s="21" t="n"/>
      <c r="C117" s="20" t="n"/>
      <c r="D117" s="22" t="n"/>
      <c r="E117" s="22" t="n"/>
      <c r="F117" s="23">
        <f>IF($C117="","",IFERROR(IF(ISNUMBER(VLOOKUP($C117,Assumptions!$A$5:$B$9,2,FALSE)),VLOOKUP($C117,Assumptions!$A$5:$B$9,2,FALSE),""),""))</f>
        <v/>
      </c>
      <c r="G117" s="23">
        <f>IF(OR($E117="",$F117="",NOT(ISNUMBER($E117)),NOT(ISNUMBER($F117))),"",$E117*$F117)</f>
        <v/>
      </c>
      <c r="H117" s="23">
        <f>IF(OR($D117="",$L117="",NOT(ISNUMBER($D117))),"",IFERROR(IF(ISNUMBER(VLOOKUP($L117,Assumptions!$D$5:$E$8,2,FALSE)),$D117*VLOOKUP($L117,Assumptions!$D$5:$E$8,2,FALSE),""),""))</f>
        <v/>
      </c>
      <c r="I117" s="24">
        <f>IF(OR($H117="",$G117="",NOT(ISNUMBER($H117)),NOT(ISNUMBER($G117)),$G117=0),"",IFERROR($H117/$G117,""))</f>
        <v/>
      </c>
      <c r="J117" s="10">
        <f>IF($H117="","",IF(OR($E117="",$G117="",$G117=0),"Review staffing",IF(NOT(ISNUMBER(Assumptions!$B$14)),"Check threshold",IF($I117&gt;Assumptions!$B$14,"Review capacity","Within guide"))))</f>
        <v/>
      </c>
      <c r="K117" s="20" t="n"/>
      <c r="L117" s="20" t="n"/>
      <c r="M117" s="25" t="n"/>
    </row>
    <row r="118" ht="24" customHeight="1">
      <c r="A118" s="20" t="n"/>
      <c r="B118" s="21" t="n"/>
      <c r="C118" s="20" t="n"/>
      <c r="D118" s="22" t="n"/>
      <c r="E118" s="22" t="n"/>
      <c r="F118" s="26">
        <f>IF($C118="","",IFERROR(IF(ISNUMBER(VLOOKUP($C118,Assumptions!$A$5:$B$9,2,FALSE)),VLOOKUP($C118,Assumptions!$A$5:$B$9,2,FALSE),""),""))</f>
        <v/>
      </c>
      <c r="G118" s="26">
        <f>IF(OR($E118="",$F118="",NOT(ISNUMBER($E118)),NOT(ISNUMBER($F118))),"",$E118*$F118)</f>
        <v/>
      </c>
      <c r="H118" s="26">
        <f>IF(OR($D118="",$L118="",NOT(ISNUMBER($D118))),"",IFERROR(IF(ISNUMBER(VLOOKUP($L118,Assumptions!$D$5:$E$8,2,FALSE)),$D118*VLOOKUP($L118,Assumptions!$D$5:$E$8,2,FALSE),""),""))</f>
        <v/>
      </c>
      <c r="I118" s="27">
        <f>IF(OR($H118="",$G118="",NOT(ISNUMBER($H118)),NOT(ISNUMBER($G118)),$G118=0),"",IFERROR($H118/$G118,""))</f>
        <v/>
      </c>
      <c r="J118" s="13">
        <f>IF($H118="","",IF(OR($E118="",$G118="",$G118=0),"Review staffing",IF(NOT(ISNUMBER(Assumptions!$B$14)),"Check threshold",IF($I118&gt;Assumptions!$B$14,"Review capacity","Within guide"))))</f>
        <v/>
      </c>
      <c r="K118" s="20" t="n"/>
      <c r="L118" s="20" t="n"/>
      <c r="M118" s="25" t="n"/>
    </row>
    <row r="119" ht="24" customHeight="1">
      <c r="A119" s="20" t="n"/>
      <c r="B119" s="21" t="n"/>
      <c r="C119" s="20" t="n"/>
      <c r="D119" s="22" t="n"/>
      <c r="E119" s="22" t="n"/>
      <c r="F119" s="23">
        <f>IF($C119="","",IFERROR(IF(ISNUMBER(VLOOKUP($C119,Assumptions!$A$5:$B$9,2,FALSE)),VLOOKUP($C119,Assumptions!$A$5:$B$9,2,FALSE),""),""))</f>
        <v/>
      </c>
      <c r="G119" s="23">
        <f>IF(OR($E119="",$F119="",NOT(ISNUMBER($E119)),NOT(ISNUMBER($F119))),"",$E119*$F119)</f>
        <v/>
      </c>
      <c r="H119" s="23">
        <f>IF(OR($D119="",$L119="",NOT(ISNUMBER($D119))),"",IFERROR(IF(ISNUMBER(VLOOKUP($L119,Assumptions!$D$5:$E$8,2,FALSE)),$D119*VLOOKUP($L119,Assumptions!$D$5:$E$8,2,FALSE),""),""))</f>
        <v/>
      </c>
      <c r="I119" s="24">
        <f>IF(OR($H119="",$G119="",NOT(ISNUMBER($H119)),NOT(ISNUMBER($G119)),$G119=0),"",IFERROR($H119/$G119,""))</f>
        <v/>
      </c>
      <c r="J119" s="10">
        <f>IF($H119="","",IF(OR($E119="",$G119="",$G119=0),"Review staffing",IF(NOT(ISNUMBER(Assumptions!$B$14)),"Check threshold",IF($I119&gt;Assumptions!$B$14,"Review capacity","Within guide"))))</f>
        <v/>
      </c>
      <c r="K119" s="20" t="n"/>
      <c r="L119" s="20" t="n"/>
      <c r="M119" s="25" t="n"/>
    </row>
    <row r="120" ht="24" customHeight="1">
      <c r="A120" s="20" t="n"/>
      <c r="B120" s="21" t="n"/>
      <c r="C120" s="20" t="n"/>
      <c r="D120" s="22" t="n"/>
      <c r="E120" s="22" t="n"/>
      <c r="F120" s="26">
        <f>IF($C120="","",IFERROR(IF(ISNUMBER(VLOOKUP($C120,Assumptions!$A$5:$B$9,2,FALSE)),VLOOKUP($C120,Assumptions!$A$5:$B$9,2,FALSE),""),""))</f>
        <v/>
      </c>
      <c r="G120" s="26">
        <f>IF(OR($E120="",$F120="",NOT(ISNUMBER($E120)),NOT(ISNUMBER($F120))),"",$E120*$F120)</f>
        <v/>
      </c>
      <c r="H120" s="26">
        <f>IF(OR($D120="",$L120="",NOT(ISNUMBER($D120))),"",IFERROR(IF(ISNUMBER(VLOOKUP($L120,Assumptions!$D$5:$E$8,2,FALSE)),$D120*VLOOKUP($L120,Assumptions!$D$5:$E$8,2,FALSE),""),""))</f>
        <v/>
      </c>
      <c r="I120" s="27">
        <f>IF(OR($H120="",$G120="",NOT(ISNUMBER($H120)),NOT(ISNUMBER($G120)),$G120=0),"",IFERROR($H120/$G120,""))</f>
        <v/>
      </c>
      <c r="J120" s="13">
        <f>IF($H120="","",IF(OR($E120="",$G120="",$G120=0),"Review staffing",IF(NOT(ISNUMBER(Assumptions!$B$14)),"Check threshold",IF($I120&gt;Assumptions!$B$14,"Review capacity","Within guide"))))</f>
        <v/>
      </c>
      <c r="K120" s="20" t="n"/>
      <c r="L120" s="20" t="n"/>
      <c r="M120" s="25" t="n"/>
    </row>
    <row r="121" ht="24" customHeight="1">
      <c r="A121" s="20" t="n"/>
      <c r="B121" s="21" t="n"/>
      <c r="C121" s="20" t="n"/>
      <c r="D121" s="22" t="n"/>
      <c r="E121" s="22" t="n"/>
      <c r="F121" s="23">
        <f>IF($C121="","",IFERROR(IF(ISNUMBER(VLOOKUP($C121,Assumptions!$A$5:$B$9,2,FALSE)),VLOOKUP($C121,Assumptions!$A$5:$B$9,2,FALSE),""),""))</f>
        <v/>
      </c>
      <c r="G121" s="23">
        <f>IF(OR($E121="",$F121="",NOT(ISNUMBER($E121)),NOT(ISNUMBER($F121))),"",$E121*$F121)</f>
        <v/>
      </c>
      <c r="H121" s="23">
        <f>IF(OR($D121="",$L121="",NOT(ISNUMBER($D121))),"",IFERROR(IF(ISNUMBER(VLOOKUP($L121,Assumptions!$D$5:$E$8,2,FALSE)),$D121*VLOOKUP($L121,Assumptions!$D$5:$E$8,2,FALSE),""),""))</f>
        <v/>
      </c>
      <c r="I121" s="24">
        <f>IF(OR($H121="",$G121="",NOT(ISNUMBER($H121)),NOT(ISNUMBER($G121)),$G121=0),"",IFERROR($H121/$G121,""))</f>
        <v/>
      </c>
      <c r="J121" s="10">
        <f>IF($H121="","",IF(OR($E121="",$G121="",$G121=0),"Review staffing",IF(NOT(ISNUMBER(Assumptions!$B$14)),"Check threshold",IF($I121&gt;Assumptions!$B$14,"Review capacity","Within guide"))))</f>
        <v/>
      </c>
      <c r="K121" s="20" t="n"/>
      <c r="L121" s="20" t="n"/>
      <c r="M121" s="25" t="n"/>
    </row>
    <row r="122" ht="24" customHeight="1">
      <c r="A122" s="20" t="n"/>
      <c r="B122" s="21" t="n"/>
      <c r="C122" s="20" t="n"/>
      <c r="D122" s="22" t="n"/>
      <c r="E122" s="22" t="n"/>
      <c r="F122" s="26">
        <f>IF($C122="","",IFERROR(IF(ISNUMBER(VLOOKUP($C122,Assumptions!$A$5:$B$9,2,FALSE)),VLOOKUP($C122,Assumptions!$A$5:$B$9,2,FALSE),""),""))</f>
        <v/>
      </c>
      <c r="G122" s="26">
        <f>IF(OR($E122="",$F122="",NOT(ISNUMBER($E122)),NOT(ISNUMBER($F122))),"",$E122*$F122)</f>
        <v/>
      </c>
      <c r="H122" s="26">
        <f>IF(OR($D122="",$L122="",NOT(ISNUMBER($D122))),"",IFERROR(IF(ISNUMBER(VLOOKUP($L122,Assumptions!$D$5:$E$8,2,FALSE)),$D122*VLOOKUP($L122,Assumptions!$D$5:$E$8,2,FALSE),""),""))</f>
        <v/>
      </c>
      <c r="I122" s="27">
        <f>IF(OR($H122="",$G122="",NOT(ISNUMBER($H122)),NOT(ISNUMBER($G122)),$G122=0),"",IFERROR($H122/$G122,""))</f>
        <v/>
      </c>
      <c r="J122" s="13">
        <f>IF($H122="","",IF(OR($E122="",$G122="",$G122=0),"Review staffing",IF(NOT(ISNUMBER(Assumptions!$B$14)),"Check threshold",IF($I122&gt;Assumptions!$B$14,"Review capacity","Within guide"))))</f>
        <v/>
      </c>
      <c r="K122" s="20" t="n"/>
      <c r="L122" s="20" t="n"/>
      <c r="M122" s="25" t="n"/>
    </row>
    <row r="123" ht="24" customHeight="1">
      <c r="A123" s="20" t="n"/>
      <c r="B123" s="21" t="n"/>
      <c r="C123" s="20" t="n"/>
      <c r="D123" s="22" t="n"/>
      <c r="E123" s="22" t="n"/>
      <c r="F123" s="23">
        <f>IF($C123="","",IFERROR(IF(ISNUMBER(VLOOKUP($C123,Assumptions!$A$5:$B$9,2,FALSE)),VLOOKUP($C123,Assumptions!$A$5:$B$9,2,FALSE),""),""))</f>
        <v/>
      </c>
      <c r="G123" s="23">
        <f>IF(OR($E123="",$F123="",NOT(ISNUMBER($E123)),NOT(ISNUMBER($F123))),"",$E123*$F123)</f>
        <v/>
      </c>
      <c r="H123" s="23">
        <f>IF(OR($D123="",$L123="",NOT(ISNUMBER($D123))),"",IFERROR(IF(ISNUMBER(VLOOKUP($L123,Assumptions!$D$5:$E$8,2,FALSE)),$D123*VLOOKUP($L123,Assumptions!$D$5:$E$8,2,FALSE),""),""))</f>
        <v/>
      </c>
      <c r="I123" s="24">
        <f>IF(OR($H123="",$G123="",NOT(ISNUMBER($H123)),NOT(ISNUMBER($G123)),$G123=0),"",IFERROR($H123/$G123,""))</f>
        <v/>
      </c>
      <c r="J123" s="10">
        <f>IF($H123="","",IF(OR($E123="",$G123="",$G123=0),"Review staffing",IF(NOT(ISNUMBER(Assumptions!$B$14)),"Check threshold",IF($I123&gt;Assumptions!$B$14,"Review capacity","Within guide"))))</f>
        <v/>
      </c>
      <c r="K123" s="20" t="n"/>
      <c r="L123" s="20" t="n"/>
      <c r="M123" s="25" t="n"/>
    </row>
    <row r="124" ht="24" customHeight="1">
      <c r="A124" s="20" t="n"/>
      <c r="B124" s="21" t="n"/>
      <c r="C124" s="20" t="n"/>
      <c r="D124" s="22" t="n"/>
      <c r="E124" s="22" t="n"/>
      <c r="F124" s="26">
        <f>IF($C124="","",IFERROR(IF(ISNUMBER(VLOOKUP($C124,Assumptions!$A$5:$B$9,2,FALSE)),VLOOKUP($C124,Assumptions!$A$5:$B$9,2,FALSE),""),""))</f>
        <v/>
      </c>
      <c r="G124" s="26">
        <f>IF(OR($E124="",$F124="",NOT(ISNUMBER($E124)),NOT(ISNUMBER($F124))),"",$E124*$F124)</f>
        <v/>
      </c>
      <c r="H124" s="26">
        <f>IF(OR($D124="",$L124="",NOT(ISNUMBER($D124))),"",IFERROR(IF(ISNUMBER(VLOOKUP($L124,Assumptions!$D$5:$E$8,2,FALSE)),$D124*VLOOKUP($L124,Assumptions!$D$5:$E$8,2,FALSE),""),""))</f>
        <v/>
      </c>
      <c r="I124" s="27">
        <f>IF(OR($H124="",$G124="",NOT(ISNUMBER($H124)),NOT(ISNUMBER($G124)),$G124=0),"",IFERROR($H124/$G124,""))</f>
        <v/>
      </c>
      <c r="J124" s="13">
        <f>IF($H124="","",IF(OR($E124="",$G124="",$G124=0),"Review staffing",IF(NOT(ISNUMBER(Assumptions!$B$14)),"Check threshold",IF($I124&gt;Assumptions!$B$14,"Review capacity","Within guide"))))</f>
        <v/>
      </c>
      <c r="K124" s="20" t="n"/>
      <c r="L124" s="20" t="n"/>
      <c r="M124" s="25" t="n"/>
    </row>
  </sheetData>
  <autoFilter ref="A4:M124"/>
  <mergeCells count="1">
    <mergeCell ref="A1:M1"/>
  </mergeCells>
  <conditionalFormatting sqref="I5:I124">
    <cfRule type="expression" priority="1" dxfId="0">
      <formula>AND(ISNUMBER($I5),ISNUMBER($O$14),$I5&gt;$O$14)</formula>
    </cfRule>
  </conditionalFormatting>
  <conditionalFormatting sqref="J5:J124">
    <cfRule type="expression" priority="2" dxfId="0">
      <formula>LEFT($J5,6)="Review"</formula>
    </cfRule>
    <cfRule type="expression" priority="3" dxfId="1">
      <formula>$J5="Within guide"</formula>
    </cfRule>
  </conditionalFormatting>
  <dataValidations count="5">
    <dataValidation sqref="C5:C124" showDropDown="0" showInputMessage="1" showErrorMessage="1" allowBlank="0" errorTitle="Service not listed" error="Choose a service from the available list." promptTitle="Choose a service" prompt="Select a service from the editable Assumptions list." type="list" errorStyle="stop">
      <formula1>$O$5:$O$9</formula1>
    </dataValidation>
    <dataValidation sqref="L5:L124" showDropDown="0" showInputMessage="1" showErrorMessage="1" allowBlank="0" errorTitle="Status not listed" error="Choose a status from the available list." promptTitle="Choose a status" prompt="Select a stable booking status." type="list" errorStyle="stop">
      <formula1>$P$5:$P$8</formula1>
    </dataValidation>
    <dataValidation sqref="B5:B124" showDropDown="0" showInputMessage="1" showErrorMessage="1" allowBlank="0" errorTitle="Date outside allowed range" error="Review the earliest and latest allowed dates on Assumptions." promptTitle="Enter a service date" prompt="Use a date within the editable allowed range." type="date" errorStyle="stop" operator="between">
      <formula1>$O$12</formula1>
      <formula2>$O$13</formula2>
    </dataValidation>
    <dataValidation sqref="D5:D124" showDropDown="0" showInputMessage="1" showErrorMessage="1" allowBlank="0" errorTitle="Booking count needs review" error="Enter a whole number from 0 through the maximum on Assumptions." promptTitle="Enter booking count" prompt="Enter a whole number within the editable maximum." type="whole" errorStyle="stop" operator="between">
      <formula1>0</formula1>
      <formula2>$O$18</formula2>
    </dataValidation>
    <dataValidation sqref="E5:E124" showDropDown="0" showInputMessage="1" showErrorMessage="1" allowBlank="0" errorTitle="Staff count needs review" error="Enter a whole number from 0 through the maximum on Assumptions." promptTitle="Enter staff scheduled" prompt="Enter a whole number within the editable maximum." type="whole" errorStyle="stop" operator="between">
      <formula1>0</formula1>
      <formula2>$O$19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F0C7"/>
    <outlinePr summaryBelow="1" summaryRight="1"/>
    <pageSetUpPr/>
  </sheetPr>
  <dimension ref="A1:E19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1" customWidth="1" min="2" max="2"/>
    <col width="4" customWidth="1" min="3" max="3"/>
    <col width="21" customWidth="1" min="4" max="4"/>
    <col width="55" customWidth="1" min="5" max="5"/>
  </cols>
  <sheetData>
    <row r="1" ht="28" customHeight="1">
      <c r="A1" s="1" t="inlineStr">
        <is>
          <t>Assumptions</t>
        </is>
      </c>
      <c r="B1" s="34" t="n"/>
      <c r="C1" s="34" t="n"/>
      <c r="D1" s="34" t="n"/>
      <c r="E1" s="35" t="n"/>
    </row>
    <row r="2">
      <c r="A2" s="28" t="inlineStr">
        <is>
          <t>Editable planning guides support this workbook only. They are not guarantees, staffing rules, or compliance requirements.</t>
        </is>
      </c>
    </row>
    <row r="3">
      <c r="A3" s="3" t="inlineStr">
        <is>
          <t>Service Planning List</t>
        </is>
      </c>
      <c r="B3" s="3" t="n"/>
      <c r="D3" s="3" t="inlineStr">
        <is>
          <t>Status Handling</t>
        </is>
      </c>
      <c r="E3" s="3" t="n"/>
    </row>
    <row r="4" ht="30" customHeight="1">
      <c r="A4" s="9" t="inlineStr">
        <is>
          <t>Service</t>
        </is>
      </c>
      <c r="B4" s="9" t="inlineStr">
        <is>
          <t>Capacity per Staff</t>
        </is>
      </c>
      <c r="D4" s="9" t="inlineStr">
        <is>
          <t>Status</t>
        </is>
      </c>
      <c r="E4" s="9" t="inlineStr">
        <is>
          <t>Demand Factor</t>
        </is>
      </c>
    </row>
    <row r="5">
      <c r="A5" s="10" t="inlineStr">
        <is>
          <t>Dog Daycare</t>
        </is>
      </c>
      <c r="B5" s="22" t="n">
        <v>8</v>
      </c>
      <c r="D5" s="10" t="inlineStr">
        <is>
          <t>Completed</t>
        </is>
      </c>
      <c r="E5" s="29" t="n">
        <v>1</v>
      </c>
    </row>
    <row r="6">
      <c r="A6" s="13" t="inlineStr">
        <is>
          <t>Overnight Boarding</t>
        </is>
      </c>
      <c r="B6" s="22" t="n">
        <v>10</v>
      </c>
      <c r="D6" s="13" t="inlineStr">
        <is>
          <t>Confirmed</t>
        </is>
      </c>
      <c r="E6" s="29" t="n">
        <v>1</v>
      </c>
    </row>
    <row r="7">
      <c r="A7" s="10" t="inlineStr">
        <is>
          <t>Dog Grooming</t>
        </is>
      </c>
      <c r="B7" s="22" t="n">
        <v>5</v>
      </c>
      <c r="D7" s="10" t="inlineStr">
        <is>
          <t>Pending</t>
        </is>
      </c>
      <c r="E7" s="29" t="n">
        <v>1</v>
      </c>
    </row>
    <row r="8">
      <c r="A8" s="13" t="inlineStr">
        <is>
          <t>Dog Walking</t>
        </is>
      </c>
      <c r="B8" s="22" t="n">
        <v>6</v>
      </c>
      <c r="D8" s="13" t="inlineStr">
        <is>
          <t>Canceled</t>
        </is>
      </c>
      <c r="E8" s="29" t="n">
        <v>0</v>
      </c>
    </row>
    <row r="9">
      <c r="A9" s="10" t="inlineStr">
        <is>
          <t>Pet Sitting</t>
        </is>
      </c>
      <c r="B9" s="22" t="n">
        <v>5</v>
      </c>
      <c r="D9" s="10" t="n"/>
      <c r="E9" s="30" t="n"/>
    </row>
    <row r="10"/>
    <row r="11">
      <c r="A11" s="3" t="inlineStr">
        <is>
          <t>Calendar and Validation Controls</t>
        </is>
      </c>
      <c r="B11" s="3" t="n"/>
      <c r="D11" s="3" t="inlineStr">
        <is>
          <t>Field Guide</t>
        </is>
      </c>
      <c r="E11" s="3" t="n"/>
    </row>
    <row r="12" ht="30" customHeight="1">
      <c r="A12" s="13" t="inlineStr">
        <is>
          <t>Earliest Allowed Date</t>
        </is>
      </c>
      <c r="B12" s="21" t="n">
        <v>43831</v>
      </c>
      <c r="D12" s="31" t="inlineStr">
        <is>
          <t>Counted Demand</t>
        </is>
      </c>
      <c r="E12" s="31" t="inlineStr">
        <is>
          <t>Booking count multiplied by the editable status factor.</t>
        </is>
      </c>
    </row>
    <row r="13" ht="30" customHeight="1">
      <c r="A13" s="10" t="inlineStr">
        <is>
          <t>Latest Allowed Date</t>
        </is>
      </c>
      <c r="B13" s="21" t="n">
        <v>49674</v>
      </c>
      <c r="D13" s="32" t="inlineStr">
        <is>
          <t>Planned Capacity</t>
        </is>
      </c>
      <c r="E13" s="32" t="inlineStr">
        <is>
          <t>Staff scheduled multiplied by capacity per staff.</t>
        </is>
      </c>
    </row>
    <row r="14" ht="30" customHeight="1">
      <c r="A14" s="13" t="inlineStr">
        <is>
          <t>Capacity Review Threshold</t>
        </is>
      </c>
      <c r="B14" s="33" t="n">
        <v>0.9</v>
      </c>
      <c r="D14" s="31" t="inlineStr">
        <is>
          <t>Review Capacity</t>
        </is>
      </c>
      <c r="E14" s="31" t="inlineStr">
        <is>
          <t>Utilization is above the editable review threshold.</t>
        </is>
      </c>
    </row>
    <row r="15" ht="30" customHeight="1">
      <c r="A15" s="10" t="inlineStr">
        <is>
          <t>Report Start Date</t>
        </is>
      </c>
      <c r="B15" s="21" t="n">
        <v>46174</v>
      </c>
      <c r="D15" s="32" t="inlineStr">
        <is>
          <t>Review Staffing</t>
        </is>
      </c>
      <c r="E15" s="32" t="inlineStr">
        <is>
          <t>Counted demand exists without positive planned capacity.</t>
        </is>
      </c>
    </row>
    <row r="16" ht="30" customHeight="1">
      <c r="A16" s="13" t="inlineStr">
        <is>
          <t>Report End Date</t>
        </is>
      </c>
      <c r="B16" s="21" t="n">
        <v>46265</v>
      </c>
      <c r="D16" s="31" t="inlineStr">
        <is>
          <t>Date Use</t>
        </is>
      </c>
      <c r="E16" s="31" t="inlineStr">
        <is>
          <t>Report dates drive Summary; calendar month drives Daily View.</t>
        </is>
      </c>
    </row>
    <row r="17" ht="30" customHeight="1">
      <c r="A17" s="10" t="inlineStr">
        <is>
          <t>Calendar Month Start</t>
        </is>
      </c>
      <c r="B17" s="21" t="n">
        <v>46204</v>
      </c>
      <c r="D17" s="32" t="inlineStr">
        <is>
          <t>Editable Cells</t>
        </is>
      </c>
      <c r="E17" s="32" t="inlineStr">
        <is>
          <t>Yellow cells are intended for user entry or assumptions.</t>
        </is>
      </c>
    </row>
    <row r="18" ht="30" customHeight="1">
      <c r="A18" s="13" t="inlineStr">
        <is>
          <t>Maximum Booking Count</t>
        </is>
      </c>
      <c r="B18" s="22" t="n">
        <v>500</v>
      </c>
    </row>
    <row r="19" ht="30" customHeight="1">
      <c r="A19" s="10" t="inlineStr">
        <is>
          <t>Maximum Staff Scheduled</t>
        </is>
      </c>
      <c r="B19" s="22" t="n">
        <v>50</v>
      </c>
    </row>
  </sheetData>
  <mergeCells count="1">
    <mergeCell ref="A1:E1"/>
  </mergeCells>
  <conditionalFormatting sqref="B13">
    <cfRule type="expression" priority="1" dxfId="0">
      <formula>AND(ISNUMBER($B$12),ISNUMBER($B$13),$B$13&lt;$B$12)</formula>
    </cfRule>
  </conditionalFormatting>
  <conditionalFormatting sqref="B16">
    <cfRule type="expression" priority="2" dxfId="0">
      <formula>AND(ISNUMBER($B$15),ISNUMBER($B$16),$B$16&lt;$B$15)</formula>
    </cfRule>
  </conditionalFormatting>
  <conditionalFormatting sqref="B17">
    <cfRule type="expression" priority="3" dxfId="0">
      <formula>AND(ISNUMBER($B$17),DAY($B$17)&lt;&gt;1)</formula>
    </cfRule>
  </conditionalFormatting>
  <dataValidations count="6">
    <dataValidation sqref="B5:B9" showDropDown="0" showInputMessage="0" showErrorMessage="1" allowBlank="0" errorTitle="Capacity needs review" error="Enter a whole number from 0 through 100." type="whole" errorStyle="stop" operator="between">
      <formula1>0</formula1>
      <formula2>100</formula2>
    </dataValidation>
    <dataValidation sqref="E5:E8" showDropDown="0" showInputMessage="0" showErrorMessage="1" allowBlank="0" errorTitle="Demand factor needs review" error="Enter a decimal from 0 through 1." type="decimal" errorStyle="stop" operator="between">
      <formula1>0</formula1>
      <formula2>1</formula2>
    </dataValidation>
    <dataValidation sqref="B12:B13 B15:B16" showDropDown="0" showInputMessage="0" showErrorMessage="1" allowBlank="0" errorTitle="Date needs review" error="Enter a valid date from 01/01/2000 through 12/31/2099." type="date" errorStyle="stop" operator="between">
      <formula1>DATE(2000,1,1)</formula1>
      <formula2>DATE(2099,12,31)</formula2>
    </dataValidation>
    <dataValidation sqref="B17" showDropDown="0" showInputMessage="0" showErrorMessage="1" allowBlank="0" errorTitle="Month start needs review" error="Enter the first day of a month within the allowed date range." type="custom" errorStyle="stop">
      <formula1>=AND(ISNUMBER(B17),DAY(B17)=1,B17&gt;=B12,B17&lt;=B13)</formula1>
    </dataValidation>
    <dataValidation sqref="B14" showDropDown="0" showInputMessage="0" showErrorMessage="1" allowBlank="0" errorTitle="Threshold needs review" error="Enter a decimal from 0 through 2." type="decimal" errorStyle="stop" operator="between">
      <formula1>0</formula1>
      <formula2>2</formula2>
    </dataValidation>
    <dataValidation sqref="B18:B19" showDropDown="0" showInputMessage="0" showErrorMessage="1" allowBlank="0" errorTitle="Maximum needs review" error="Enter a whole number from 0 through 10,000." type="whole" errorStyle="stop" operator="between">
      <formula1>0</formula1>
      <formula2>10000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Pet Care Planning Workbook</dc:creator>
  <dc:title xmlns:dc="http://purl.org/dc/elements/1.1/">Pet Service Demand Calendar</dc:title>
  <dc:subject xmlns:dc="http://purl.org/dc/elements/1.1/">Historical pet service demand and staffing planning</dc:subject>
  <dcterms:created xmlns:dcterms="http://purl.org/dc/terms/" xmlns:xsi="http://www.w3.org/2001/XMLSchema-instance" xsi:type="dcterms:W3CDTF">2026-09-10T03:57:21Z</dcterms:created>
  <dcterms:modified xmlns:dcterms="http://purl.org/dc/terms/" xmlns:xsi="http://www.w3.org/2001/XMLSchema-instance" xsi:type="dcterms:W3CDTF">2026-09-10T03:57:21+00:00Z</dcterms:modified>
</cp:coreProperties>
</file>