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Request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'Requests'!$A$4:$P$104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mm/dd/yyyy"/>
    <numFmt numFmtId="166" formatCode="0.0%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i val="1"/>
      <color rgb="005C6B66"/>
      <sz val="9"/>
    </font>
    <font>
      <name val="Aptos"/>
      <b val="1"/>
      <color rgb="00FFFFFF"/>
      <sz val="10"/>
    </font>
    <font>
      <name val="Aptos"/>
      <color rgb="00243331"/>
      <sz val="10"/>
    </font>
    <font>
      <name val="Aptos"/>
      <color rgb="00142B2B"/>
      <sz val="10"/>
    </font>
    <font>
      <name val="Aptos"/>
      <b val="1"/>
      <color rgb="00142B2B"/>
      <sz val="11"/>
    </font>
  </fonts>
  <fills count="7">
    <fill>
      <patternFill/>
    </fill>
    <fill>
      <patternFill patternType="gray125"/>
    </fill>
    <fill>
      <patternFill patternType="solid">
        <fgColor rgb="00142B2B"/>
      </patternFill>
    </fill>
    <fill>
      <patternFill patternType="solid">
        <fgColor rgb="00A93F2C"/>
      </patternFill>
    </fill>
    <fill>
      <patternFill patternType="solid">
        <fgColor rgb="00FFF0C7"/>
      </patternFill>
    </fill>
    <fill>
      <patternFill patternType="solid">
        <fgColor rgb="00F7F3E8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BD5CF"/>
      </left>
      <right style="thin">
        <color rgb="00CBD5CF"/>
      </right>
      <top style="thin">
        <color rgb="00CBD5CF"/>
      </top>
      <bottom style="thin">
        <color rgb="00CBD5CF"/>
      </bottom>
    </border>
    <border>
      <left/>
      <right/>
      <top style="thin">
        <color rgb="00CBD5CF"/>
      </top>
      <bottom/>
      <diagonal/>
    </border>
    <border>
      <left/>
      <right style="thin">
        <color rgb="00CBD5CF"/>
      </right>
      <top style="thin">
        <color rgb="00CBD5CF"/>
      </top>
      <bottom/>
      <diagonal/>
    </border>
    <border>
      <left/>
      <right/>
      <top style="thin">
        <color rgb="00CBD5CF"/>
      </top>
      <bottom style="thin">
        <color rgb="00CBD5CF"/>
      </bottom>
      <diagonal/>
    </border>
    <border>
      <left/>
      <right style="thin">
        <color rgb="00CBD5CF"/>
      </right>
      <top style="thin">
        <color rgb="00CBD5CF"/>
      </top>
      <bottom style="thin">
        <color rgb="00CBD5CF"/>
      </bottom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center"/>
    </xf>
    <xf numFmtId="0" fontId="6" fillId="5" borderId="1" applyAlignment="1" pivotButton="0" quotePrefix="0" xfId="0">
      <alignment horizontal="left" vertical="center"/>
    </xf>
    <xf numFmtId="0" fontId="6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0" fontId="6" fillId="6" borderId="1" applyAlignment="1" pivotButton="0" quotePrefix="0" xfId="0">
      <alignment horizontal="left" vertical="center"/>
    </xf>
    <xf numFmtId="0" fontId="6" fillId="6" borderId="1" applyAlignment="1" pivotButton="0" quotePrefix="0" xfId="0">
      <alignment horizontal="center" vertical="center"/>
    </xf>
    <xf numFmtId="164" fontId="6" fillId="5" borderId="1" applyAlignment="1" pivotButton="0" quotePrefix="0" xfId="0">
      <alignment horizontal="left" vertical="center"/>
    </xf>
    <xf numFmtId="164" fontId="6" fillId="6" borderId="1" applyAlignment="1" pivotButton="0" quotePrefix="0" xfId="0">
      <alignment horizontal="left" vertical="center"/>
    </xf>
    <xf numFmtId="165" fontId="6" fillId="5" borderId="1" applyAlignment="1" pivotButton="0" quotePrefix="0" xfId="0">
      <alignment horizontal="left" vertical="center"/>
    </xf>
    <xf numFmtId="165" fontId="6" fillId="6" borderId="1" applyAlignment="1" pivotButton="0" quotePrefix="0" xfId="0">
      <alignment horizontal="left" vertical="center"/>
    </xf>
    <xf numFmtId="166" fontId="6" fillId="5" borderId="1" applyAlignment="1" pivotButton="0" quotePrefix="0" xfId="0">
      <alignment horizontal="left" vertical="center"/>
    </xf>
    <xf numFmtId="1" fontId="6" fillId="6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center" vertical="center"/>
    </xf>
    <xf numFmtId="18" fontId="4" fillId="4" borderId="1" applyAlignment="1" pivotButton="0" quotePrefix="0" xfId="0">
      <alignment horizontal="center" vertical="center"/>
    </xf>
    <xf numFmtId="2" fontId="4" fillId="4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1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left" vertical="top" wrapText="1"/>
    </xf>
    <xf numFmtId="1" fontId="5" fillId="6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top" wrapText="1"/>
    </xf>
    <xf numFmtId="2" fontId="4" fillId="4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  <xf numFmtId="164" fontId="6" fillId="5" borderId="1" applyAlignment="1" pivotButton="0" quotePrefix="0" xfId="0">
      <alignment horizontal="left" vertical="center"/>
    </xf>
    <xf numFmtId="164" fontId="6" fillId="6" borderId="1" applyAlignment="1" pivotButton="0" quotePrefix="0" xfId="0">
      <alignment horizontal="left" vertical="center"/>
    </xf>
    <xf numFmtId="165" fontId="6" fillId="5" borderId="1" applyAlignment="1" pivotButton="0" quotePrefix="0" xfId="0">
      <alignment horizontal="left" vertical="center"/>
    </xf>
    <xf numFmtId="165" fontId="6" fillId="6" borderId="1" applyAlignment="1" pivotButton="0" quotePrefix="0" xfId="0">
      <alignment horizontal="left" vertical="center"/>
    </xf>
    <xf numFmtId="166" fontId="6" fillId="5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A93F2C"/>
        </patternFill>
      </fill>
    </dxf>
    <dxf>
      <font>
        <name val="Aptos"/>
        <b val="1"/>
        <color rgb="00FFFFFF"/>
        <sz val="10"/>
      </font>
      <fill>
        <patternFill patternType="solid">
          <fgColor rgb="00246B6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Requests by Status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'Summary'!H3</f>
            </strRef>
          </tx>
          <spPr>
            <a:solidFill xmlns:a="http://schemas.openxmlformats.org/drawingml/2006/main">
              <a:srgbClr val="246B63"/>
            </a:solidFill>
            <a:ln xmlns:a="http://schemas.openxmlformats.org/drawingml/2006/main">
              <a:solidFill>
                <a:srgbClr val="246B63"/>
              </a:solidFill>
              <a:prstDash val="solid"/>
            </a:ln>
          </spPr>
          <cat>
            <numRef>
              <f>'Summary'!$G$4:$G$7</f>
            </numRef>
          </cat>
          <val>
            <numRef>
              <f>'Summary'!$H$4:$H$7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Requests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10</row>
      <rowOff>0</rowOff>
    </from>
    <ext cx="3311999" cy="223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3" customWidth="1" min="3" max="3"/>
    <col width="30" customWidth="1" min="4" max="4"/>
    <col width="17" customWidth="1" min="5" max="5"/>
    <col width="3" customWidth="1" min="6" max="6"/>
    <col width="15" customWidth="1" min="7" max="7"/>
    <col width="12" customWidth="1" min="8" max="8"/>
  </cols>
  <sheetData>
    <row r="1" ht="30" customHeight="1">
      <c r="A1" s="1" t="inlineStr">
        <is>
          <t>Walk-In Pet Service Request Log — Summary</t>
        </is>
      </c>
      <c r="B1" s="32" t="n"/>
      <c r="C1" s="32" t="n"/>
      <c r="D1" s="32" t="n"/>
      <c r="E1" s="32" t="n"/>
      <c r="F1" s="32" t="n"/>
      <c r="G1" s="32" t="n"/>
      <c r="H1" s="33" t="n"/>
    </row>
    <row r="2"/>
    <row r="3" ht="23" customHeight="1">
      <c r="A3" s="2" t="inlineStr">
        <is>
          <t>Request Indicators</t>
        </is>
      </c>
      <c r="B3" s="2" t="inlineStr">
        <is>
          <t>Value</t>
        </is>
      </c>
      <c r="D3" s="2" t="inlineStr">
        <is>
          <t>Queue and Value Indicators</t>
        </is>
      </c>
      <c r="E3" s="2" t="inlineStr">
        <is>
          <t>Value</t>
        </is>
      </c>
      <c r="G3" s="2" t="inlineStr">
        <is>
          <t>Status</t>
        </is>
      </c>
      <c r="H3" s="2" t="inlineStr">
        <is>
          <t>Requests</t>
        </is>
      </c>
    </row>
    <row r="4" ht="23" customHeight="1">
      <c r="A4" s="3" t="inlineStr">
        <is>
          <t>Total Requests</t>
        </is>
      </c>
      <c r="B4" s="4">
        <f>COUNTIF(Requests!$A$5:$A$104,"&lt;&gt;")</f>
        <v/>
      </c>
      <c r="D4" s="3" t="inlineStr">
        <is>
          <t>Human Checks</t>
        </is>
      </c>
      <c r="E4" s="4">
        <f>COUNTIF(Requests!$N$5:$N$104,"Human check:*")</f>
        <v/>
      </c>
      <c r="G4" s="3" t="inlineStr">
        <is>
          <t>Pending</t>
        </is>
      </c>
      <c r="H4" s="5">
        <f>COUNTIF(Requests!$K$5:$K$104,"Pending")</f>
        <v/>
      </c>
    </row>
    <row r="5" ht="23" customHeight="1">
      <c r="A5" s="6" t="inlineStr">
        <is>
          <t>Pending Requests</t>
        </is>
      </c>
      <c r="B5" s="7">
        <f>COUNTIF(Requests!$K$5:$K$104,"Pending")</f>
        <v/>
      </c>
      <c r="D5" s="6" t="inlineStr">
        <is>
          <t>High or Urgent Pending</t>
        </is>
      </c>
      <c r="E5" s="7">
        <f>COUNTIFS(Requests!$K$5:$K$104,"Pending",Requests!$I$5:$I$104,"High")+COUNTIFS(Requests!$K$5:$K$104,"Pending",Requests!$I$5:$I$104,"Urgent")</f>
        <v/>
      </c>
      <c r="G5" s="6" t="inlineStr">
        <is>
          <t>Accepted</t>
        </is>
      </c>
      <c r="H5" s="8">
        <f>COUNTIF(Requests!$K$5:$K$104,"Accepted")</f>
        <v/>
      </c>
    </row>
    <row r="6" ht="23" customHeight="1">
      <c r="A6" s="3" t="inlineStr">
        <is>
          <t>Accepted Requests</t>
        </is>
      </c>
      <c r="B6" s="4">
        <f>COUNTIF(Requests!$K$5:$K$104,"Accepted")</f>
        <v/>
      </c>
      <c r="D6" s="3" t="inlineStr">
        <is>
          <t>Total Quoted Amount</t>
        </is>
      </c>
      <c r="E6" s="34">
        <f>IF(B4=0,"",IFERROR(SUM(Requests!$H$5:$H$104),""))</f>
        <v/>
      </c>
      <c r="G6" s="3" t="inlineStr">
        <is>
          <t>Deferred</t>
        </is>
      </c>
      <c r="H6" s="5">
        <f>COUNTIF(Requests!$K$5:$K$104,"Deferred")</f>
        <v/>
      </c>
    </row>
    <row r="7" ht="23" customHeight="1">
      <c r="A7" s="6" t="inlineStr">
        <is>
          <t>Deferred Requests</t>
        </is>
      </c>
      <c r="B7" s="7">
        <f>COUNTIF(Requests!$K$5:$K$104,"Deferred")</f>
        <v/>
      </c>
      <c r="D7" s="6" t="inlineStr">
        <is>
          <t>Average Quoted Amount</t>
        </is>
      </c>
      <c r="E7" s="35">
        <f>IFERROR(AVERAGE(Requests!$H$5:$H$104),"")</f>
        <v/>
      </c>
      <c r="G7" s="6" t="inlineStr">
        <is>
          <t>Declined</t>
        </is>
      </c>
      <c r="H7" s="8">
        <f>COUNTIF(Requests!$K$5:$K$104,"Declined")</f>
        <v/>
      </c>
    </row>
    <row r="8" ht="23" customHeight="1">
      <c r="A8" s="3" t="inlineStr">
        <is>
          <t>Declined Requests</t>
        </is>
      </c>
      <c r="B8" s="4">
        <f>COUNTIF(Requests!$K$5:$K$104,"Declined")</f>
        <v/>
      </c>
      <c r="D8" s="3" t="inlineStr">
        <is>
          <t>Earliest Request Date</t>
        </is>
      </c>
      <c r="E8" s="36">
        <f>IF(COUNT(Requests!$B$5:$B$104)=0,"",MIN(Requests!$B$5:$B$104))</f>
        <v/>
      </c>
    </row>
    <row r="9" ht="23" customHeight="1">
      <c r="A9" s="6" t="inlineStr">
        <is>
          <t>Decided Requests</t>
        </is>
      </c>
      <c r="B9" s="7">
        <f>SUM(B6:B8)</f>
        <v/>
      </c>
      <c r="D9" s="6" t="inlineStr">
        <is>
          <t>Latest Request Date</t>
        </is>
      </c>
      <c r="E9" s="37">
        <f>IF(COUNT(Requests!$B$5:$B$104)=0,"",MAX(Requests!$B$5:$B$104))</f>
        <v/>
      </c>
    </row>
    <row r="10" ht="23" customHeight="1">
      <c r="A10" s="3" t="inlineStr">
        <is>
          <t>Acceptance Rate</t>
        </is>
      </c>
      <c r="B10" s="38">
        <f>IFERROR(B6/B9,"")</f>
        <v/>
      </c>
    </row>
    <row r="11" ht="23" customHeight="1">
      <c r="A11" s="6" t="inlineStr">
        <is>
          <t>Average Decision Wait (minutes)</t>
        </is>
      </c>
      <c r="B11" s="14">
        <f>IFERROR(AVERAGE(Requests!$M$5:$M$104),"")</f>
        <v/>
      </c>
    </row>
    <row r="12" ht="23" customHeight="1">
      <c r="A12" s="3" t="inlineStr">
        <is>
          <t>Accepted Quoted Amount</t>
        </is>
      </c>
      <c r="B12" s="34">
        <f>IF(B4=0,"",IFERROR(SUMIF(Requests!$K$5:$K$104,"Accepted",Requests!$H$5:$H$104),""))</f>
        <v/>
      </c>
    </row>
  </sheetData>
  <mergeCells count="1">
    <mergeCell ref="A1:H1"/>
  </mergeCells>
  <conditionalFormatting sqref="B5">
    <cfRule type="expression" priority="1" dxfId="0">
      <formula>$B$5&gt;0</formula>
    </cfRule>
  </conditionalFormatting>
  <conditionalFormatting sqref="B6">
    <cfRule type="expression" priority="2" dxfId="1">
      <formula>$B$6&gt;0</formula>
    </cfRule>
  </conditionalFormatting>
  <conditionalFormatting sqref="E4">
    <cfRule type="expression" priority="3" dxfId="0">
      <formula>$E$4&gt;0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104"/>
  <sheetViews>
    <sheetView showGridLines="0" zoomScale="7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9" customWidth="1" min="4" max="4"/>
    <col width="20" customWidth="1" min="5" max="5"/>
    <col width="29" customWidth="1" min="6" max="6"/>
    <col width="13" customWidth="1" min="7" max="7"/>
    <col width="15" customWidth="1" min="8" max="8"/>
    <col width="11" customWidth="1" min="9" max="9"/>
    <col width="20" customWidth="1" min="10" max="10"/>
    <col width="12" customWidth="1" min="11" max="11"/>
    <col width="14" customWidth="1" min="12" max="12"/>
    <col width="13" customWidth="1" min="13" max="13"/>
    <col width="35" customWidth="1" min="14" max="14"/>
    <col width="15" customWidth="1" min="15" max="15"/>
    <col width="42" customWidth="1" min="16" max="16"/>
  </cols>
  <sheetData>
    <row r="1" ht="30" customHeight="1">
      <c r="A1" s="1" t="inlineStr">
        <is>
          <t>Walk-In Pet Service Request Log</t>
        </is>
      </c>
      <c r="B1" s="32" t="n"/>
      <c r="C1" s="32" t="n"/>
      <c r="D1" s="32" t="n"/>
      <c r="E1" s="32" t="n"/>
      <c r="F1" s="32" t="n"/>
      <c r="G1" s="32" t="n"/>
      <c r="H1" s="32" t="n"/>
      <c r="I1" s="32" t="n"/>
      <c r="J1" s="32" t="n"/>
      <c r="K1" s="32" t="n"/>
      <c r="L1" s="32" t="n"/>
      <c r="M1" s="32" t="n"/>
      <c r="N1" s="32" t="n"/>
      <c r="O1" s="32" t="n"/>
      <c r="P1" s="33" t="n"/>
    </row>
    <row r="2" ht="24" customHeight="1">
      <c r="A2" s="15" t="inlineStr">
        <is>
          <t>Enter walk-in requests in yellow cells. Wait minutes and human-check prompts calculate automatically. All examples are fictional.</t>
        </is>
      </c>
    </row>
    <row r="3"/>
    <row r="4" ht="32" customHeight="1">
      <c r="A4" s="16" t="inlineStr">
        <is>
          <t>Request ID</t>
        </is>
      </c>
      <c r="B4" s="16" t="inlineStr">
        <is>
          <t>Request Date</t>
        </is>
      </c>
      <c r="C4" s="16" t="inlineStr">
        <is>
          <t>Arrival Time</t>
        </is>
      </c>
      <c r="D4" s="16" t="inlineStr">
        <is>
          <t>Client ID</t>
        </is>
      </c>
      <c r="E4" s="16" t="inlineStr">
        <is>
          <t>Pet ID</t>
        </is>
      </c>
      <c r="F4" s="16" t="inlineStr">
        <is>
          <t>Service Requested</t>
        </is>
      </c>
      <c r="G4" s="16" t="inlineStr">
        <is>
          <t>Service Units</t>
        </is>
      </c>
      <c r="H4" s="16" t="inlineStr">
        <is>
          <t>Quoted Amount</t>
        </is>
      </c>
      <c r="I4" s="16" t="inlineStr">
        <is>
          <t>Priority</t>
        </is>
      </c>
      <c r="J4" s="16" t="inlineStr">
        <is>
          <t>Assigned To</t>
        </is>
      </c>
      <c r="K4" s="16" t="inlineStr">
        <is>
          <t>Status</t>
        </is>
      </c>
      <c r="L4" s="16" t="inlineStr">
        <is>
          <t>Decision Time</t>
        </is>
      </c>
      <c r="M4" s="16" t="inlineStr">
        <is>
          <t>Wait Minutes</t>
        </is>
      </c>
      <c r="N4" s="16" t="inlineStr">
        <is>
          <t>Queue Check</t>
        </is>
      </c>
      <c r="O4" s="16" t="inlineStr">
        <is>
          <t>Follow-Up Date</t>
        </is>
      </c>
      <c r="P4" s="16" t="inlineStr">
        <is>
          <t>Request Notes</t>
        </is>
      </c>
    </row>
    <row r="5" ht="34" customHeight="1">
      <c r="A5" s="17" t="inlineStr">
        <is>
          <t>WI-FIC-0001</t>
        </is>
      </c>
      <c r="B5" s="39" t="n">
        <v>46266</v>
      </c>
      <c r="C5" s="19" t="n">
        <v>0.375</v>
      </c>
      <c r="D5" s="17" t="inlineStr">
        <is>
          <t>FIC-CLIENT-001</t>
        </is>
      </c>
      <c r="E5" s="17" t="inlineStr">
        <is>
          <t>FIC-PET-COMET</t>
        </is>
      </c>
      <c r="F5" s="17" t="inlineStr">
        <is>
          <t>Dog walk</t>
        </is>
      </c>
      <c r="G5" s="20" t="n">
        <v>1</v>
      </c>
      <c r="H5" s="40" t="n">
        <v>28</v>
      </c>
      <c r="I5" s="22" t="inlineStr">
        <is>
          <t>Normal</t>
        </is>
      </c>
      <c r="J5" s="17" t="inlineStr">
        <is>
          <t>Fictional Staff A</t>
        </is>
      </c>
      <c r="K5" s="22" t="inlineStr">
        <is>
          <t>Accepted</t>
        </is>
      </c>
      <c r="L5" s="19" t="n">
        <v>0.3888888888888889</v>
      </c>
      <c r="M5" s="23">
        <f>IF(OR($A5="",$B5="",$C5="",$L5="",$K5="Pending"),"",IFERROR(IF($L5&gt;=$C5,ROUND(($L5-$C5)*1440,0),""),""))</f>
        <v/>
      </c>
      <c r="N5" s="24">
        <f>IF($A5="","",IF($K5="","Human check: choose status",IF($K5="Pending","Human check: still pending",IF(AND(OR($K5="Accepted",$K5="Deferred",$K5="Declined"),$L5=""),"Human check: add decision time",IF(AND($L5&lt;&gt;"",$C5&lt;&gt;"",$L5&lt;$C5),"Human check: decision before arrival",IF(AND($K5="Deferred",$O5=""),"Human check: add follow-up date",IF(AND(ISNUMBER($M5),$M5&gt;IFERROR(VLOOKUP("Wait alert minutes",Assumptions!$I$4:$J$9,2,FALSE),30)),"Human check: wait exceeded","")))))))</f>
        <v/>
      </c>
      <c r="O5" s="39" t="n"/>
      <c r="P5" s="25" t="inlineStr">
        <is>
          <t>Requested a same-day neighborhood walk.</t>
        </is>
      </c>
    </row>
    <row r="6" ht="34" customHeight="1">
      <c r="A6" s="17" t="inlineStr">
        <is>
          <t>WI-FIC-0002</t>
        </is>
      </c>
      <c r="B6" s="39" t="n">
        <v>46267</v>
      </c>
      <c r="C6" s="19" t="n">
        <v>0.4270833333333333</v>
      </c>
      <c r="D6" s="17" t="inlineStr">
        <is>
          <t>FIC-CLIENT-002</t>
        </is>
      </c>
      <c r="E6" s="17" t="inlineStr">
        <is>
          <t>FIC-PET-MAPLE</t>
        </is>
      </c>
      <c r="F6" s="17" t="inlineStr">
        <is>
          <t>Bath and brush</t>
        </is>
      </c>
      <c r="G6" s="20" t="n">
        <v>1</v>
      </c>
      <c r="H6" s="40" t="n">
        <v>45</v>
      </c>
      <c r="I6" s="22" t="inlineStr">
        <is>
          <t>High</t>
        </is>
      </c>
      <c r="J6" s="17" t="inlineStr">
        <is>
          <t>Fictional Staff B</t>
        </is>
      </c>
      <c r="K6" s="22" t="inlineStr">
        <is>
          <t>Deferred</t>
        </is>
      </c>
      <c r="L6" s="19" t="n">
        <v>0.4583333333333333</v>
      </c>
      <c r="M6" s="26">
        <f>IF(OR($A6="",$B6="",$C6="",$L6="",$K6="Pending"),"",IFERROR(IF($L6&gt;=$C6,ROUND(($L6-$C6)*1440,0),""),""))</f>
        <v/>
      </c>
      <c r="N6" s="27">
        <f>IF($A6="","",IF($K6="","Human check: choose status",IF($K6="Pending","Human check: still pending",IF(AND(OR($K6="Accepted",$K6="Deferred",$K6="Declined"),$L6=""),"Human check: add decision time",IF(AND($L6&lt;&gt;"",$C6&lt;&gt;"",$L6&lt;$C6),"Human check: decision before arrival",IF(AND($K6="Deferred",$O6=""),"Human check: add follow-up date",IF(AND(ISNUMBER($M6),$M6&gt;IFERROR(VLOOKUP("Wait alert minutes",Assumptions!$I$4:$J$9,2,FALSE),30)),"Human check: wait exceeded","")))))))</f>
        <v/>
      </c>
      <c r="O6" s="39" t="n">
        <v>46270</v>
      </c>
      <c r="P6" s="25" t="inlineStr">
        <is>
          <t>Asked for the next available opening.</t>
        </is>
      </c>
    </row>
    <row r="7" ht="34" customHeight="1">
      <c r="A7" s="17" t="inlineStr">
        <is>
          <t>WI-FIC-0003</t>
        </is>
      </c>
      <c r="B7" s="39" t="n">
        <v>46268</v>
      </c>
      <c r="C7" s="19" t="n">
        <v>0.5416666666666666</v>
      </c>
      <c r="D7" s="17" t="inlineStr">
        <is>
          <t>FIC-CLIENT-003</t>
        </is>
      </c>
      <c r="E7" s="17" t="inlineStr">
        <is>
          <t>FIC-PET-PIPER</t>
        </is>
      </c>
      <c r="F7" s="17" t="inlineStr">
        <is>
          <t>Nail trim</t>
        </is>
      </c>
      <c r="G7" s="20" t="n">
        <v>1</v>
      </c>
      <c r="H7" s="40" t="n">
        <v>18</v>
      </c>
      <c r="I7" s="22" t="inlineStr">
        <is>
          <t>Normal</t>
        </is>
      </c>
      <c r="J7" s="17" t="inlineStr">
        <is>
          <t>Unassigned</t>
        </is>
      </c>
      <c r="K7" s="22" t="inlineStr">
        <is>
          <t>Declined</t>
        </is>
      </c>
      <c r="L7" s="19" t="n">
        <v>0.5486111111111112</v>
      </c>
      <c r="M7" s="23">
        <f>IF(OR($A7="",$B7="",$C7="",$L7="",$K7="Pending"),"",IFERROR(IF($L7&gt;=$C7,ROUND(($L7-$C7)*1440,0),""),""))</f>
        <v/>
      </c>
      <c r="N7" s="24">
        <f>IF($A7="","",IF($K7="","Human check: choose status",IF($K7="Pending","Human check: still pending",IF(AND(OR($K7="Accepted",$K7="Deferred",$K7="Declined"),$L7=""),"Human check: add decision time",IF(AND($L7&lt;&gt;"",$C7&lt;&gt;"",$L7&lt;$C7),"Human check: decision before arrival",IF(AND($K7="Deferred",$O7=""),"Human check: add follow-up date",IF(AND(ISNUMBER($M7),$M7&gt;IFERROR(VLOOKUP("Wait alert minutes",Assumptions!$I$4:$J$9,2,FALSE),30)),"Human check: wait exceeded","")))))))</f>
        <v/>
      </c>
      <c r="O7" s="39" t="n"/>
      <c r="P7" s="25" t="inlineStr">
        <is>
          <t>Requested service after the day's queue was full.</t>
        </is>
      </c>
    </row>
    <row r="8" ht="34" customHeight="1">
      <c r="A8" s="17" t="inlineStr">
        <is>
          <t>WI-FIC-0004</t>
        </is>
      </c>
      <c r="B8" s="39" t="n">
        <v>46269</v>
      </c>
      <c r="C8" s="19" t="n">
        <v>0.3541666666666667</v>
      </c>
      <c r="D8" s="17" t="inlineStr">
        <is>
          <t>FIC-CLIENT-004</t>
        </is>
      </c>
      <c r="E8" s="17" t="inlineStr">
        <is>
          <t>FIC-PET-SCOUT</t>
        </is>
      </c>
      <c r="F8" s="17" t="inlineStr">
        <is>
          <t>Grooming consultation</t>
        </is>
      </c>
      <c r="G8" s="20" t="n">
        <v>0.25</v>
      </c>
      <c r="H8" s="40" t="n">
        <v>0</v>
      </c>
      <c r="I8" s="22" t="inlineStr">
        <is>
          <t>Normal</t>
        </is>
      </c>
      <c r="J8" s="17" t="inlineStr">
        <is>
          <t>Fictional Staff A</t>
        </is>
      </c>
      <c r="K8" s="22" t="inlineStr">
        <is>
          <t>Accepted</t>
        </is>
      </c>
      <c r="L8" s="19" t="n">
        <v>0.375</v>
      </c>
      <c r="M8" s="26">
        <f>IF(OR($A8="",$B8="",$C8="",$L8="",$K8="Pending"),"",IFERROR(IF($L8&gt;=$C8,ROUND(($L8-$C8)*1440,0),""),""))</f>
        <v/>
      </c>
      <c r="N8" s="27">
        <f>IF($A8="","",IF($K8="","Human check: choose status",IF($K8="Pending","Human check: still pending",IF(AND(OR($K8="Accepted",$K8="Deferred",$K8="Declined"),$L8=""),"Human check: add decision time",IF(AND($L8&lt;&gt;"",$C8&lt;&gt;"",$L8&lt;$C8),"Human check: decision before arrival",IF(AND($K8="Deferred",$O8=""),"Human check: add follow-up date",IF(AND(ISNUMBER($M8),$M8&gt;IFERROR(VLOOKUP("Wait alert minutes",Assumptions!$I$4:$J$9,2,FALSE),30)),"Human check: wait exceeded","")))))))</f>
        <v/>
      </c>
      <c r="O8" s="39" t="n"/>
      <c r="P8" s="25" t="inlineStr">
        <is>
          <t>Requested a brief service-planning conversation.</t>
        </is>
      </c>
    </row>
    <row r="9" ht="34" customHeight="1">
      <c r="A9" s="17" t="inlineStr">
        <is>
          <t>WI-FIC-0005</t>
        </is>
      </c>
      <c r="B9" s="39" t="n">
        <v>46270</v>
      </c>
      <c r="C9" s="19" t="n">
        <v>0.6319444444444444</v>
      </c>
      <c r="D9" s="17" t="inlineStr">
        <is>
          <t>FIC-CLIENT-005</t>
        </is>
      </c>
      <c r="E9" s="17" t="inlineStr">
        <is>
          <t>FIC-PET-NOVA</t>
        </is>
      </c>
      <c r="F9" s="17" t="inlineStr">
        <is>
          <t>Dog walk</t>
        </is>
      </c>
      <c r="G9" s="20" t="n">
        <v>2</v>
      </c>
      <c r="H9" s="40" t="n">
        <v>56</v>
      </c>
      <c r="I9" s="22" t="inlineStr">
        <is>
          <t>Urgent</t>
        </is>
      </c>
      <c r="J9" s="17" t="inlineStr">
        <is>
          <t>Unassigned</t>
        </is>
      </c>
      <c r="K9" s="22" t="inlineStr">
        <is>
          <t>Pending</t>
        </is>
      </c>
      <c r="L9" s="19" t="n"/>
      <c r="M9" s="23">
        <f>IF(OR($A9="",$B9="",$C9="",$L9="",$K9="Pending"),"",IFERROR(IF($L9&gt;=$C9,ROUND(($L9-$C9)*1440,0),""),""))</f>
        <v/>
      </c>
      <c r="N9" s="24">
        <f>IF($A9="","",IF($K9="","Human check: choose status",IF($K9="Pending","Human check: still pending",IF(AND(OR($K9="Accepted",$K9="Deferred",$K9="Declined"),$L9=""),"Human check: add decision time",IF(AND($L9&lt;&gt;"",$C9&lt;&gt;"",$L9&lt;$C9),"Human check: decision before arrival",IF(AND($K9="Deferred",$O9=""),"Human check: add follow-up date",IF(AND(ISNUMBER($M9),$M9&gt;IFERROR(VLOOKUP("Wait alert minutes",Assumptions!$I$4:$J$9,2,FALSE),30)),"Human check: wait exceeded","")))))))</f>
        <v/>
      </c>
      <c r="O9" s="39" t="n"/>
      <c r="P9" s="25" t="inlineStr">
        <is>
          <t>Waiting for a staff availability decision.</t>
        </is>
      </c>
    </row>
    <row r="10" ht="34" customHeight="1">
      <c r="A10" s="17" t="inlineStr">
        <is>
          <t>WI-FIC-0006</t>
        </is>
      </c>
      <c r="B10" s="39" t="n">
        <v>46271</v>
      </c>
      <c r="C10" s="19" t="n">
        <v>0.4722222222222222</v>
      </c>
      <c r="D10" s="17" t="inlineStr">
        <is>
          <t>FIC-CLIENT-006</t>
        </is>
      </c>
      <c r="E10" s="17" t="inlineStr">
        <is>
          <t>FIC-PET-BEAN</t>
        </is>
      </c>
      <c r="F10" s="17" t="inlineStr">
        <is>
          <t>Pet sitting visit</t>
        </is>
      </c>
      <c r="G10" s="20" t="n">
        <v>4</v>
      </c>
      <c r="H10" s="40" t="n">
        <v>120</v>
      </c>
      <c r="I10" s="22" t="inlineStr">
        <is>
          <t>High</t>
        </is>
      </c>
      <c r="J10" s="17" t="inlineStr">
        <is>
          <t>Fictional Staff C</t>
        </is>
      </c>
      <c r="K10" s="22" t="inlineStr">
        <is>
          <t>Deferred</t>
        </is>
      </c>
      <c r="L10" s="19" t="n">
        <v>0.4826388888888889</v>
      </c>
      <c r="M10" s="26">
        <f>IF(OR($A10="",$B10="",$C10="",$L10="",$K10="Pending"),"",IFERROR(IF($L10&gt;=$C10,ROUND(($L10-$C10)*1440,0),""),""))</f>
        <v/>
      </c>
      <c r="N10" s="27">
        <f>IF($A10="","",IF($K10="","Human check: choose status",IF($K10="Pending","Human check: still pending",IF(AND(OR($K10="Accepted",$K10="Deferred",$K10="Declined"),$L10=""),"Human check: add decision time",IF(AND($L10&lt;&gt;"",$C10&lt;&gt;"",$L10&lt;$C10),"Human check: decision before arrival",IF(AND($K10="Deferred",$O10=""),"Human check: add follow-up date",IF(AND(ISNUMBER($M10),$M10&gt;IFERROR(VLOOKUP("Wait alert minutes",Assumptions!$I$4:$J$9,2,FALSE),30)),"Human check: wait exceeded","")))))))</f>
        <v/>
      </c>
      <c r="O10" s="39" t="n"/>
      <c r="P10" s="25" t="inlineStr">
        <is>
          <t>Requested several future visits; follow-up date is not entered.</t>
        </is>
      </c>
    </row>
    <row r="11" ht="34" customHeight="1">
      <c r="A11" s="17" t="inlineStr">
        <is>
          <t>WI-FIC-0007</t>
        </is>
      </c>
      <c r="B11" s="39" t="n">
        <v>46272</v>
      </c>
      <c r="C11" s="19" t="n">
        <v>0.5833333333333334</v>
      </c>
      <c r="D11" s="17" t="inlineStr">
        <is>
          <t>FIC-CLIENT-007</t>
        </is>
      </c>
      <c r="E11" s="17" t="inlineStr">
        <is>
          <t>FIC-PET-ROCKET</t>
        </is>
      </c>
      <c r="F11" s="17" t="inlineStr">
        <is>
          <t>Nail trim</t>
        </is>
      </c>
      <c r="G11" s="20" t="n">
        <v>1</v>
      </c>
      <c r="H11" s="40" t="n">
        <v>20</v>
      </c>
      <c r="I11" s="22" t="inlineStr">
        <is>
          <t>Normal</t>
        </is>
      </c>
      <c r="J11" s="17" t="inlineStr">
        <is>
          <t>Fictional Staff B</t>
        </is>
      </c>
      <c r="K11" s="22" t="inlineStr">
        <is>
          <t>Accepted</t>
        </is>
      </c>
      <c r="L11" s="19" t="n">
        <v>0.5888888888888889</v>
      </c>
      <c r="M11" s="23">
        <f>IF(OR($A11="",$B11="",$C11="",$L11="",$K11="Pending"),"",IFERROR(IF($L11&gt;=$C11,ROUND(($L11-$C11)*1440,0),""),""))</f>
        <v/>
      </c>
      <c r="N11" s="24">
        <f>IF($A11="","",IF($K11="","Human check: choose status",IF($K11="Pending","Human check: still pending",IF(AND(OR($K11="Accepted",$K11="Deferred",$K11="Declined"),$L11=""),"Human check: add decision time",IF(AND($L11&lt;&gt;"",$C11&lt;&gt;"",$L11&lt;$C11),"Human check: decision before arrival",IF(AND($K11="Deferred",$O11=""),"Human check: add follow-up date",IF(AND(ISNUMBER($M11),$M11&gt;IFERROR(VLOOKUP("Wait alert minutes",Assumptions!$I$4:$J$9,2,FALSE),30)),"Human check: wait exceeded","")))))))</f>
        <v/>
      </c>
      <c r="O11" s="39" t="n"/>
      <c r="P11" s="25" t="inlineStr">
        <is>
          <t>Accepted into the current walk-in queue.</t>
        </is>
      </c>
    </row>
    <row r="12" ht="34" customHeight="1">
      <c r="A12" s="17" t="inlineStr">
        <is>
          <t>WI-FIC-0008</t>
        </is>
      </c>
      <c r="B12" s="39" t="n">
        <v>46273</v>
      </c>
      <c r="C12" s="19" t="n">
        <v>0.6875</v>
      </c>
      <c r="D12" s="17" t="inlineStr">
        <is>
          <t>FIC-CLIENT-008</t>
        </is>
      </c>
      <c r="E12" s="17" t="inlineStr">
        <is>
          <t>FIC-PET-WILLOW</t>
        </is>
      </c>
      <c r="F12" s="17" t="inlineStr">
        <is>
          <t>Boarding availability request</t>
        </is>
      </c>
      <c r="G12" s="20" t="n">
        <v>8</v>
      </c>
      <c r="H12" s="40" t="n">
        <v>500</v>
      </c>
      <c r="I12" s="22" t="inlineStr">
        <is>
          <t>Normal</t>
        </is>
      </c>
      <c r="J12" s="17" t="inlineStr">
        <is>
          <t>Unassigned</t>
        </is>
      </c>
      <c r="K12" s="22" t="inlineStr">
        <is>
          <t>Declined</t>
        </is>
      </c>
      <c r="L12" s="19" t="n">
        <v>0.7048611111111112</v>
      </c>
      <c r="M12" s="26">
        <f>IF(OR($A12="",$B12="",$C12="",$L12="",$K12="Pending"),"",IFERROR(IF($L12&gt;=$C12,ROUND(($L12-$C12)*1440,0),""),""))</f>
        <v/>
      </c>
      <c r="N12" s="27">
        <f>IF($A12="","",IF($K12="","Human check: choose status",IF($K12="Pending","Human check: still pending",IF(AND(OR($K12="Accepted",$K12="Deferred",$K12="Declined"),$L12=""),"Human check: add decision time",IF(AND($L12&lt;&gt;"",$C12&lt;&gt;"",$L12&lt;$C12),"Human check: decision before arrival",IF(AND($K12="Deferred",$O12=""),"Human check: add follow-up date",IF(AND(ISNUMBER($M12),$M12&gt;IFERROR(VLOOKUP("Wait alert minutes",Assumptions!$I$4:$J$9,2,FALSE),30)),"Human check: wait exceeded","")))))))</f>
        <v/>
      </c>
      <c r="O12" s="39" t="n"/>
      <c r="P12" s="25" t="inlineStr">
        <is>
          <t>Requested the maximum configured service units and quote boundary.</t>
        </is>
      </c>
    </row>
    <row r="13" ht="34" customHeight="1">
      <c r="A13" s="17" t="inlineStr">
        <is>
          <t>WI-FIC-0009</t>
        </is>
      </c>
      <c r="B13" s="39" t="n">
        <v>46274</v>
      </c>
      <c r="C13" s="19" t="n">
        <v>0.4027777777777778</v>
      </c>
      <c r="D13" s="17" t="inlineStr">
        <is>
          <t>FIC-CLIENT-009</t>
        </is>
      </c>
      <c r="E13" s="17" t="inlineStr">
        <is>
          <t>FIC-PET-ZIGGY</t>
        </is>
      </c>
      <c r="F13" s="17" t="inlineStr">
        <is>
          <t>Bath and brush</t>
        </is>
      </c>
      <c r="G13" s="20" t="n">
        <v>1</v>
      </c>
      <c r="H13" s="40" t="n">
        <v>52</v>
      </c>
      <c r="I13" s="22" t="inlineStr">
        <is>
          <t>High</t>
        </is>
      </c>
      <c r="J13" s="17" t="inlineStr">
        <is>
          <t>Fictional Staff C</t>
        </is>
      </c>
      <c r="K13" s="22" t="inlineStr">
        <is>
          <t>Accepted</t>
        </is>
      </c>
      <c r="L13" s="19" t="n">
        <v>0.4305555555555556</v>
      </c>
      <c r="M13" s="23">
        <f>IF(OR($A13="",$B13="",$C13="",$L13="",$K13="Pending"),"",IFERROR(IF($L13&gt;=$C13,ROUND(($L13-$C13)*1440,0),""),""))</f>
        <v/>
      </c>
      <c r="N13" s="24">
        <f>IF($A13="","",IF($K13="","Human check: choose status",IF($K13="Pending","Human check: still pending",IF(AND(OR($K13="Accepted",$K13="Deferred",$K13="Declined"),$L13=""),"Human check: add decision time",IF(AND($L13&lt;&gt;"",$C13&lt;&gt;"",$L13&lt;$C13),"Human check: decision before arrival",IF(AND($K13="Deferred",$O13=""),"Human check: add follow-up date",IF(AND(ISNUMBER($M13),$M13&gt;IFERROR(VLOOKUP("Wait alert minutes",Assumptions!$I$4:$J$9,2,FALSE),30)),"Human check: wait exceeded","")))))))</f>
        <v/>
      </c>
      <c r="O13" s="39" t="n"/>
      <c r="P13" s="25" t="inlineStr">
        <is>
          <t>Accepted after a longer-than-configured decision wait.</t>
        </is>
      </c>
    </row>
    <row r="14" ht="34" customHeight="1">
      <c r="A14" s="17" t="inlineStr">
        <is>
          <t>WI-FIC-0010</t>
        </is>
      </c>
      <c r="B14" s="39" t="n">
        <v>46275</v>
      </c>
      <c r="C14" s="19" t="n">
        <v>0.5034722222222222</v>
      </c>
      <c r="D14" s="17" t="inlineStr">
        <is>
          <t>FIC-CLIENT-010</t>
        </is>
      </c>
      <c r="E14" s="17" t="inlineStr">
        <is>
          <t>FIC-PET-PEBBLE</t>
        </is>
      </c>
      <c r="F14" s="17" t="inlineStr">
        <is>
          <t>Daycare availability request</t>
        </is>
      </c>
      <c r="G14" s="20" t="n">
        <v>1</v>
      </c>
      <c r="H14" s="40" t="n">
        <v>38</v>
      </c>
      <c r="I14" s="22" t="inlineStr">
        <is>
          <t>Normal</t>
        </is>
      </c>
      <c r="J14" s="17" t="inlineStr">
        <is>
          <t>Unassigned</t>
        </is>
      </c>
      <c r="K14" s="22" t="inlineStr">
        <is>
          <t>Pending</t>
        </is>
      </c>
      <c r="L14" s="19" t="n"/>
      <c r="M14" s="26">
        <f>IF(OR($A14="",$B14="",$C14="",$L14="",$K14="Pending"),"",IFERROR(IF($L14&gt;=$C14,ROUND(($L14-$C14)*1440,0),""),""))</f>
        <v/>
      </c>
      <c r="N14" s="27">
        <f>IF($A14="","",IF($K14="","Human check: choose status",IF($K14="Pending","Human check: still pending",IF(AND(OR($K14="Accepted",$K14="Deferred",$K14="Declined"),$L14=""),"Human check: add decision time",IF(AND($L14&lt;&gt;"",$C14&lt;&gt;"",$L14&lt;$C14),"Human check: decision before arrival",IF(AND($K14="Deferred",$O14=""),"Human check: add follow-up date",IF(AND(ISNUMBER($M14),$M14&gt;IFERROR(VLOOKUP("Wait alert minutes",Assumptions!$I$4:$J$9,2,FALSE),30)),"Human check: wait exceeded","")))))))</f>
        <v/>
      </c>
      <c r="O14" s="39" t="n"/>
      <c r="P14" s="25" t="inlineStr">
        <is>
          <t>Awaiting a same-day capacity decision.</t>
        </is>
      </c>
    </row>
    <row r="15" ht="24" customHeight="1">
      <c r="A15" s="17" t="n"/>
      <c r="B15" s="39" t="n"/>
      <c r="C15" s="19" t="n"/>
      <c r="D15" s="17" t="n"/>
      <c r="E15" s="17" t="n"/>
      <c r="F15" s="17" t="n"/>
      <c r="G15" s="20" t="n"/>
      <c r="H15" s="40" t="n"/>
      <c r="I15" s="22" t="n"/>
      <c r="J15" s="17" t="n"/>
      <c r="K15" s="22" t="n"/>
      <c r="L15" s="19" t="n"/>
      <c r="M15" s="23">
        <f>IF(OR($A15="",$B15="",$C15="",$L15="",$K15="Pending"),"",IFERROR(IF($L15&gt;=$C15,ROUND(($L15-$C15)*1440,0),""),""))</f>
        <v/>
      </c>
      <c r="N15" s="24">
        <f>IF($A15="","",IF($K15="","Human check: choose status",IF($K15="Pending","Human check: still pending",IF(AND(OR($K15="Accepted",$K15="Deferred",$K15="Declined"),$L15=""),"Human check: add decision time",IF(AND($L15&lt;&gt;"",$C15&lt;&gt;"",$L15&lt;$C15),"Human check: decision before arrival",IF(AND($K15="Deferred",$O15=""),"Human check: add follow-up date",IF(AND(ISNUMBER($M15),$M15&gt;IFERROR(VLOOKUP("Wait alert minutes",Assumptions!$I$4:$J$9,2,FALSE),30)),"Human check: wait exceeded","")))))))</f>
        <v/>
      </c>
      <c r="O15" s="39" t="n"/>
      <c r="P15" s="25" t="n"/>
    </row>
    <row r="16" ht="24" customHeight="1">
      <c r="A16" s="17" t="n"/>
      <c r="B16" s="39" t="n"/>
      <c r="C16" s="19" t="n"/>
      <c r="D16" s="17" t="n"/>
      <c r="E16" s="17" t="n"/>
      <c r="F16" s="17" t="n"/>
      <c r="G16" s="20" t="n"/>
      <c r="H16" s="40" t="n"/>
      <c r="I16" s="22" t="n"/>
      <c r="J16" s="17" t="n"/>
      <c r="K16" s="22" t="n"/>
      <c r="L16" s="19" t="n"/>
      <c r="M16" s="26">
        <f>IF(OR($A16="",$B16="",$C16="",$L16="",$K16="Pending"),"",IFERROR(IF($L16&gt;=$C16,ROUND(($L16-$C16)*1440,0),""),""))</f>
        <v/>
      </c>
      <c r="N16" s="27">
        <f>IF($A16="","",IF($K16="","Human check: choose status",IF($K16="Pending","Human check: still pending",IF(AND(OR($K16="Accepted",$K16="Deferred",$K16="Declined"),$L16=""),"Human check: add decision time",IF(AND($L16&lt;&gt;"",$C16&lt;&gt;"",$L16&lt;$C16),"Human check: decision before arrival",IF(AND($K16="Deferred",$O16=""),"Human check: add follow-up date",IF(AND(ISNUMBER($M16),$M16&gt;IFERROR(VLOOKUP("Wait alert minutes",Assumptions!$I$4:$J$9,2,FALSE),30)),"Human check: wait exceeded","")))))))</f>
        <v/>
      </c>
      <c r="O16" s="39" t="n"/>
      <c r="P16" s="25" t="n"/>
    </row>
    <row r="17" ht="24" customHeight="1">
      <c r="A17" s="17" t="n"/>
      <c r="B17" s="39" t="n"/>
      <c r="C17" s="19" t="n"/>
      <c r="D17" s="17" t="n"/>
      <c r="E17" s="17" t="n"/>
      <c r="F17" s="17" t="n"/>
      <c r="G17" s="20" t="n"/>
      <c r="H17" s="40" t="n"/>
      <c r="I17" s="22" t="n"/>
      <c r="J17" s="17" t="n"/>
      <c r="K17" s="22" t="n"/>
      <c r="L17" s="19" t="n"/>
      <c r="M17" s="23">
        <f>IF(OR($A17="",$B17="",$C17="",$L17="",$K17="Pending"),"",IFERROR(IF($L17&gt;=$C17,ROUND(($L17-$C17)*1440,0),""),""))</f>
        <v/>
      </c>
      <c r="N17" s="24">
        <f>IF($A17="","",IF($K17="","Human check: choose status",IF($K17="Pending","Human check: still pending",IF(AND(OR($K17="Accepted",$K17="Deferred",$K17="Declined"),$L17=""),"Human check: add decision time",IF(AND($L17&lt;&gt;"",$C17&lt;&gt;"",$L17&lt;$C17),"Human check: decision before arrival",IF(AND($K17="Deferred",$O17=""),"Human check: add follow-up date",IF(AND(ISNUMBER($M17),$M17&gt;IFERROR(VLOOKUP("Wait alert minutes",Assumptions!$I$4:$J$9,2,FALSE),30)),"Human check: wait exceeded","")))))))</f>
        <v/>
      </c>
      <c r="O17" s="39" t="n"/>
      <c r="P17" s="25" t="n"/>
    </row>
    <row r="18" ht="24" customHeight="1">
      <c r="A18" s="17" t="n"/>
      <c r="B18" s="39" t="n"/>
      <c r="C18" s="19" t="n"/>
      <c r="D18" s="17" t="n"/>
      <c r="E18" s="17" t="n"/>
      <c r="F18" s="17" t="n"/>
      <c r="G18" s="20" t="n"/>
      <c r="H18" s="40" t="n"/>
      <c r="I18" s="22" t="n"/>
      <c r="J18" s="17" t="n"/>
      <c r="K18" s="22" t="n"/>
      <c r="L18" s="19" t="n"/>
      <c r="M18" s="26">
        <f>IF(OR($A18="",$B18="",$C18="",$L18="",$K18="Pending"),"",IFERROR(IF($L18&gt;=$C18,ROUND(($L18-$C18)*1440,0),""),""))</f>
        <v/>
      </c>
      <c r="N18" s="27">
        <f>IF($A18="","",IF($K18="","Human check: choose status",IF($K18="Pending","Human check: still pending",IF(AND(OR($K18="Accepted",$K18="Deferred",$K18="Declined"),$L18=""),"Human check: add decision time",IF(AND($L18&lt;&gt;"",$C18&lt;&gt;"",$L18&lt;$C18),"Human check: decision before arrival",IF(AND($K18="Deferred",$O18=""),"Human check: add follow-up date",IF(AND(ISNUMBER($M18),$M18&gt;IFERROR(VLOOKUP("Wait alert minutes",Assumptions!$I$4:$J$9,2,FALSE),30)),"Human check: wait exceeded","")))))))</f>
        <v/>
      </c>
      <c r="O18" s="39" t="n"/>
      <c r="P18" s="25" t="n"/>
    </row>
    <row r="19" ht="24" customHeight="1">
      <c r="A19" s="17" t="n"/>
      <c r="B19" s="39" t="n"/>
      <c r="C19" s="19" t="n"/>
      <c r="D19" s="17" t="n"/>
      <c r="E19" s="17" t="n"/>
      <c r="F19" s="17" t="n"/>
      <c r="G19" s="20" t="n"/>
      <c r="H19" s="40" t="n"/>
      <c r="I19" s="22" t="n"/>
      <c r="J19" s="17" t="n"/>
      <c r="K19" s="22" t="n"/>
      <c r="L19" s="19" t="n"/>
      <c r="M19" s="23">
        <f>IF(OR($A19="",$B19="",$C19="",$L19="",$K19="Pending"),"",IFERROR(IF($L19&gt;=$C19,ROUND(($L19-$C19)*1440,0),""),""))</f>
        <v/>
      </c>
      <c r="N19" s="24">
        <f>IF($A19="","",IF($K19="","Human check: choose status",IF($K19="Pending","Human check: still pending",IF(AND(OR($K19="Accepted",$K19="Deferred",$K19="Declined"),$L19=""),"Human check: add decision time",IF(AND($L19&lt;&gt;"",$C19&lt;&gt;"",$L19&lt;$C19),"Human check: decision before arrival",IF(AND($K19="Deferred",$O19=""),"Human check: add follow-up date",IF(AND(ISNUMBER($M19),$M19&gt;IFERROR(VLOOKUP("Wait alert minutes",Assumptions!$I$4:$J$9,2,FALSE),30)),"Human check: wait exceeded","")))))))</f>
        <v/>
      </c>
      <c r="O19" s="39" t="n"/>
      <c r="P19" s="25" t="n"/>
    </row>
    <row r="20" ht="24" customHeight="1">
      <c r="A20" s="17" t="n"/>
      <c r="B20" s="39" t="n"/>
      <c r="C20" s="19" t="n"/>
      <c r="D20" s="17" t="n"/>
      <c r="E20" s="17" t="n"/>
      <c r="F20" s="17" t="n"/>
      <c r="G20" s="20" t="n"/>
      <c r="H20" s="40" t="n"/>
      <c r="I20" s="22" t="n"/>
      <c r="J20" s="17" t="n"/>
      <c r="K20" s="22" t="n"/>
      <c r="L20" s="19" t="n"/>
      <c r="M20" s="26">
        <f>IF(OR($A20="",$B20="",$C20="",$L20="",$K20="Pending"),"",IFERROR(IF($L20&gt;=$C20,ROUND(($L20-$C20)*1440,0),""),""))</f>
        <v/>
      </c>
      <c r="N20" s="27">
        <f>IF($A20="","",IF($K20="","Human check: choose status",IF($K20="Pending","Human check: still pending",IF(AND(OR($K20="Accepted",$K20="Deferred",$K20="Declined"),$L20=""),"Human check: add decision time",IF(AND($L20&lt;&gt;"",$C20&lt;&gt;"",$L20&lt;$C20),"Human check: decision before arrival",IF(AND($K20="Deferred",$O20=""),"Human check: add follow-up date",IF(AND(ISNUMBER($M20),$M20&gt;IFERROR(VLOOKUP("Wait alert minutes",Assumptions!$I$4:$J$9,2,FALSE),30)),"Human check: wait exceeded","")))))))</f>
        <v/>
      </c>
      <c r="O20" s="39" t="n"/>
      <c r="P20" s="25" t="n"/>
    </row>
    <row r="21" ht="24" customHeight="1">
      <c r="A21" s="17" t="n"/>
      <c r="B21" s="39" t="n"/>
      <c r="C21" s="19" t="n"/>
      <c r="D21" s="17" t="n"/>
      <c r="E21" s="17" t="n"/>
      <c r="F21" s="17" t="n"/>
      <c r="G21" s="20" t="n"/>
      <c r="H21" s="40" t="n"/>
      <c r="I21" s="22" t="n"/>
      <c r="J21" s="17" t="n"/>
      <c r="K21" s="22" t="n"/>
      <c r="L21" s="19" t="n"/>
      <c r="M21" s="23">
        <f>IF(OR($A21="",$B21="",$C21="",$L21="",$K21="Pending"),"",IFERROR(IF($L21&gt;=$C21,ROUND(($L21-$C21)*1440,0),""),""))</f>
        <v/>
      </c>
      <c r="N21" s="24">
        <f>IF($A21="","",IF($K21="","Human check: choose status",IF($K21="Pending","Human check: still pending",IF(AND(OR($K21="Accepted",$K21="Deferred",$K21="Declined"),$L21=""),"Human check: add decision time",IF(AND($L21&lt;&gt;"",$C21&lt;&gt;"",$L21&lt;$C21),"Human check: decision before arrival",IF(AND($K21="Deferred",$O21=""),"Human check: add follow-up date",IF(AND(ISNUMBER($M21),$M21&gt;IFERROR(VLOOKUP("Wait alert minutes",Assumptions!$I$4:$J$9,2,FALSE),30)),"Human check: wait exceeded","")))))))</f>
        <v/>
      </c>
      <c r="O21" s="39" t="n"/>
      <c r="P21" s="25" t="n"/>
    </row>
    <row r="22" ht="24" customHeight="1">
      <c r="A22" s="17" t="n"/>
      <c r="B22" s="39" t="n"/>
      <c r="C22" s="19" t="n"/>
      <c r="D22" s="17" t="n"/>
      <c r="E22" s="17" t="n"/>
      <c r="F22" s="17" t="n"/>
      <c r="G22" s="20" t="n"/>
      <c r="H22" s="40" t="n"/>
      <c r="I22" s="22" t="n"/>
      <c r="J22" s="17" t="n"/>
      <c r="K22" s="22" t="n"/>
      <c r="L22" s="19" t="n"/>
      <c r="M22" s="26">
        <f>IF(OR($A22="",$B22="",$C22="",$L22="",$K22="Pending"),"",IFERROR(IF($L22&gt;=$C22,ROUND(($L22-$C22)*1440,0),""),""))</f>
        <v/>
      </c>
      <c r="N22" s="27">
        <f>IF($A22="","",IF($K22="","Human check: choose status",IF($K22="Pending","Human check: still pending",IF(AND(OR($K22="Accepted",$K22="Deferred",$K22="Declined"),$L22=""),"Human check: add decision time",IF(AND($L22&lt;&gt;"",$C22&lt;&gt;"",$L22&lt;$C22),"Human check: decision before arrival",IF(AND($K22="Deferred",$O22=""),"Human check: add follow-up date",IF(AND(ISNUMBER($M22),$M22&gt;IFERROR(VLOOKUP("Wait alert minutes",Assumptions!$I$4:$J$9,2,FALSE),30)),"Human check: wait exceeded","")))))))</f>
        <v/>
      </c>
      <c r="O22" s="39" t="n"/>
      <c r="P22" s="25" t="n"/>
    </row>
    <row r="23" ht="24" customHeight="1">
      <c r="A23" s="17" t="n"/>
      <c r="B23" s="39" t="n"/>
      <c r="C23" s="19" t="n"/>
      <c r="D23" s="17" t="n"/>
      <c r="E23" s="17" t="n"/>
      <c r="F23" s="17" t="n"/>
      <c r="G23" s="20" t="n"/>
      <c r="H23" s="40" t="n"/>
      <c r="I23" s="22" t="n"/>
      <c r="J23" s="17" t="n"/>
      <c r="K23" s="22" t="n"/>
      <c r="L23" s="19" t="n"/>
      <c r="M23" s="23">
        <f>IF(OR($A23="",$B23="",$C23="",$L23="",$K23="Pending"),"",IFERROR(IF($L23&gt;=$C23,ROUND(($L23-$C23)*1440,0),""),""))</f>
        <v/>
      </c>
      <c r="N23" s="24">
        <f>IF($A23="","",IF($K23="","Human check: choose status",IF($K23="Pending","Human check: still pending",IF(AND(OR($K23="Accepted",$K23="Deferred",$K23="Declined"),$L23=""),"Human check: add decision time",IF(AND($L23&lt;&gt;"",$C23&lt;&gt;"",$L23&lt;$C23),"Human check: decision before arrival",IF(AND($K23="Deferred",$O23=""),"Human check: add follow-up date",IF(AND(ISNUMBER($M23),$M23&gt;IFERROR(VLOOKUP("Wait alert minutes",Assumptions!$I$4:$J$9,2,FALSE),30)),"Human check: wait exceeded","")))))))</f>
        <v/>
      </c>
      <c r="O23" s="39" t="n"/>
      <c r="P23" s="25" t="n"/>
    </row>
    <row r="24" ht="24" customHeight="1">
      <c r="A24" s="17" t="n"/>
      <c r="B24" s="39" t="n"/>
      <c r="C24" s="19" t="n"/>
      <c r="D24" s="17" t="n"/>
      <c r="E24" s="17" t="n"/>
      <c r="F24" s="17" t="n"/>
      <c r="G24" s="20" t="n"/>
      <c r="H24" s="40" t="n"/>
      <c r="I24" s="22" t="n"/>
      <c r="J24" s="17" t="n"/>
      <c r="K24" s="22" t="n"/>
      <c r="L24" s="19" t="n"/>
      <c r="M24" s="26">
        <f>IF(OR($A24="",$B24="",$C24="",$L24="",$K24="Pending"),"",IFERROR(IF($L24&gt;=$C24,ROUND(($L24-$C24)*1440,0),""),""))</f>
        <v/>
      </c>
      <c r="N24" s="27">
        <f>IF($A24="","",IF($K24="","Human check: choose status",IF($K24="Pending","Human check: still pending",IF(AND(OR($K24="Accepted",$K24="Deferred",$K24="Declined"),$L24=""),"Human check: add decision time",IF(AND($L24&lt;&gt;"",$C24&lt;&gt;"",$L24&lt;$C24),"Human check: decision before arrival",IF(AND($K24="Deferred",$O24=""),"Human check: add follow-up date",IF(AND(ISNUMBER($M24),$M24&gt;IFERROR(VLOOKUP("Wait alert minutes",Assumptions!$I$4:$J$9,2,FALSE),30)),"Human check: wait exceeded","")))))))</f>
        <v/>
      </c>
      <c r="O24" s="39" t="n"/>
      <c r="P24" s="25" t="n"/>
    </row>
    <row r="25" ht="24" customHeight="1">
      <c r="A25" s="17" t="n"/>
      <c r="B25" s="39" t="n"/>
      <c r="C25" s="19" t="n"/>
      <c r="D25" s="17" t="n"/>
      <c r="E25" s="17" t="n"/>
      <c r="F25" s="17" t="n"/>
      <c r="G25" s="20" t="n"/>
      <c r="H25" s="40" t="n"/>
      <c r="I25" s="22" t="n"/>
      <c r="J25" s="17" t="n"/>
      <c r="K25" s="22" t="n"/>
      <c r="L25" s="19" t="n"/>
      <c r="M25" s="23">
        <f>IF(OR($A25="",$B25="",$C25="",$L25="",$K25="Pending"),"",IFERROR(IF($L25&gt;=$C25,ROUND(($L25-$C25)*1440,0),""),""))</f>
        <v/>
      </c>
      <c r="N25" s="24">
        <f>IF($A25="","",IF($K25="","Human check: choose status",IF($K25="Pending","Human check: still pending",IF(AND(OR($K25="Accepted",$K25="Deferred",$K25="Declined"),$L25=""),"Human check: add decision time",IF(AND($L25&lt;&gt;"",$C25&lt;&gt;"",$L25&lt;$C25),"Human check: decision before arrival",IF(AND($K25="Deferred",$O25=""),"Human check: add follow-up date",IF(AND(ISNUMBER($M25),$M25&gt;IFERROR(VLOOKUP("Wait alert minutes",Assumptions!$I$4:$J$9,2,FALSE),30)),"Human check: wait exceeded","")))))))</f>
        <v/>
      </c>
      <c r="O25" s="39" t="n"/>
      <c r="P25" s="25" t="n"/>
    </row>
    <row r="26" ht="24" customHeight="1">
      <c r="A26" s="17" t="n"/>
      <c r="B26" s="39" t="n"/>
      <c r="C26" s="19" t="n"/>
      <c r="D26" s="17" t="n"/>
      <c r="E26" s="17" t="n"/>
      <c r="F26" s="17" t="n"/>
      <c r="G26" s="20" t="n"/>
      <c r="H26" s="40" t="n"/>
      <c r="I26" s="22" t="n"/>
      <c r="J26" s="17" t="n"/>
      <c r="K26" s="22" t="n"/>
      <c r="L26" s="19" t="n"/>
      <c r="M26" s="26">
        <f>IF(OR($A26="",$B26="",$C26="",$L26="",$K26="Pending"),"",IFERROR(IF($L26&gt;=$C26,ROUND(($L26-$C26)*1440,0),""),""))</f>
        <v/>
      </c>
      <c r="N26" s="27">
        <f>IF($A26="","",IF($K26="","Human check: choose status",IF($K26="Pending","Human check: still pending",IF(AND(OR($K26="Accepted",$K26="Deferred",$K26="Declined"),$L26=""),"Human check: add decision time",IF(AND($L26&lt;&gt;"",$C26&lt;&gt;"",$L26&lt;$C26),"Human check: decision before arrival",IF(AND($K26="Deferred",$O26=""),"Human check: add follow-up date",IF(AND(ISNUMBER($M26),$M26&gt;IFERROR(VLOOKUP("Wait alert minutes",Assumptions!$I$4:$J$9,2,FALSE),30)),"Human check: wait exceeded","")))))))</f>
        <v/>
      </c>
      <c r="O26" s="39" t="n"/>
      <c r="P26" s="25" t="n"/>
    </row>
    <row r="27" ht="24" customHeight="1">
      <c r="A27" s="17" t="n"/>
      <c r="B27" s="39" t="n"/>
      <c r="C27" s="19" t="n"/>
      <c r="D27" s="17" t="n"/>
      <c r="E27" s="17" t="n"/>
      <c r="F27" s="17" t="n"/>
      <c r="G27" s="20" t="n"/>
      <c r="H27" s="40" t="n"/>
      <c r="I27" s="22" t="n"/>
      <c r="J27" s="17" t="n"/>
      <c r="K27" s="22" t="n"/>
      <c r="L27" s="19" t="n"/>
      <c r="M27" s="23">
        <f>IF(OR($A27="",$B27="",$C27="",$L27="",$K27="Pending"),"",IFERROR(IF($L27&gt;=$C27,ROUND(($L27-$C27)*1440,0),""),""))</f>
        <v/>
      </c>
      <c r="N27" s="24">
        <f>IF($A27="","",IF($K27="","Human check: choose status",IF($K27="Pending","Human check: still pending",IF(AND(OR($K27="Accepted",$K27="Deferred",$K27="Declined"),$L27=""),"Human check: add decision time",IF(AND($L27&lt;&gt;"",$C27&lt;&gt;"",$L27&lt;$C27),"Human check: decision before arrival",IF(AND($K27="Deferred",$O27=""),"Human check: add follow-up date",IF(AND(ISNUMBER($M27),$M27&gt;IFERROR(VLOOKUP("Wait alert minutes",Assumptions!$I$4:$J$9,2,FALSE),30)),"Human check: wait exceeded","")))))))</f>
        <v/>
      </c>
      <c r="O27" s="39" t="n"/>
      <c r="P27" s="25" t="n"/>
    </row>
    <row r="28" ht="24" customHeight="1">
      <c r="A28" s="17" t="n"/>
      <c r="B28" s="39" t="n"/>
      <c r="C28" s="19" t="n"/>
      <c r="D28" s="17" t="n"/>
      <c r="E28" s="17" t="n"/>
      <c r="F28" s="17" t="n"/>
      <c r="G28" s="20" t="n"/>
      <c r="H28" s="40" t="n"/>
      <c r="I28" s="22" t="n"/>
      <c r="J28" s="17" t="n"/>
      <c r="K28" s="22" t="n"/>
      <c r="L28" s="19" t="n"/>
      <c r="M28" s="26">
        <f>IF(OR($A28="",$B28="",$C28="",$L28="",$K28="Pending"),"",IFERROR(IF($L28&gt;=$C28,ROUND(($L28-$C28)*1440,0),""),""))</f>
        <v/>
      </c>
      <c r="N28" s="27">
        <f>IF($A28="","",IF($K28="","Human check: choose status",IF($K28="Pending","Human check: still pending",IF(AND(OR($K28="Accepted",$K28="Deferred",$K28="Declined"),$L28=""),"Human check: add decision time",IF(AND($L28&lt;&gt;"",$C28&lt;&gt;"",$L28&lt;$C28),"Human check: decision before arrival",IF(AND($K28="Deferred",$O28=""),"Human check: add follow-up date",IF(AND(ISNUMBER($M28),$M28&gt;IFERROR(VLOOKUP("Wait alert minutes",Assumptions!$I$4:$J$9,2,FALSE),30)),"Human check: wait exceeded","")))))))</f>
        <v/>
      </c>
      <c r="O28" s="39" t="n"/>
      <c r="P28" s="25" t="n"/>
    </row>
    <row r="29" ht="24" customHeight="1">
      <c r="A29" s="17" t="n"/>
      <c r="B29" s="39" t="n"/>
      <c r="C29" s="19" t="n"/>
      <c r="D29" s="17" t="n"/>
      <c r="E29" s="17" t="n"/>
      <c r="F29" s="17" t="n"/>
      <c r="G29" s="20" t="n"/>
      <c r="H29" s="40" t="n"/>
      <c r="I29" s="22" t="n"/>
      <c r="J29" s="17" t="n"/>
      <c r="K29" s="22" t="n"/>
      <c r="L29" s="19" t="n"/>
      <c r="M29" s="23">
        <f>IF(OR($A29="",$B29="",$C29="",$L29="",$K29="Pending"),"",IFERROR(IF($L29&gt;=$C29,ROUND(($L29-$C29)*1440,0),""),""))</f>
        <v/>
      </c>
      <c r="N29" s="24">
        <f>IF($A29="","",IF($K29="","Human check: choose status",IF($K29="Pending","Human check: still pending",IF(AND(OR($K29="Accepted",$K29="Deferred",$K29="Declined"),$L29=""),"Human check: add decision time",IF(AND($L29&lt;&gt;"",$C29&lt;&gt;"",$L29&lt;$C29),"Human check: decision before arrival",IF(AND($K29="Deferred",$O29=""),"Human check: add follow-up date",IF(AND(ISNUMBER($M29),$M29&gt;IFERROR(VLOOKUP("Wait alert minutes",Assumptions!$I$4:$J$9,2,FALSE),30)),"Human check: wait exceeded","")))))))</f>
        <v/>
      </c>
      <c r="O29" s="39" t="n"/>
      <c r="P29" s="25" t="n"/>
    </row>
    <row r="30" ht="24" customHeight="1">
      <c r="A30" s="17" t="n"/>
      <c r="B30" s="39" t="n"/>
      <c r="C30" s="19" t="n"/>
      <c r="D30" s="17" t="n"/>
      <c r="E30" s="17" t="n"/>
      <c r="F30" s="17" t="n"/>
      <c r="G30" s="20" t="n"/>
      <c r="H30" s="40" t="n"/>
      <c r="I30" s="22" t="n"/>
      <c r="J30" s="17" t="n"/>
      <c r="K30" s="22" t="n"/>
      <c r="L30" s="19" t="n"/>
      <c r="M30" s="26">
        <f>IF(OR($A30="",$B30="",$C30="",$L30="",$K30="Pending"),"",IFERROR(IF($L30&gt;=$C30,ROUND(($L30-$C30)*1440,0),""),""))</f>
        <v/>
      </c>
      <c r="N30" s="27">
        <f>IF($A30="","",IF($K30="","Human check: choose status",IF($K30="Pending","Human check: still pending",IF(AND(OR($K30="Accepted",$K30="Deferred",$K30="Declined"),$L30=""),"Human check: add decision time",IF(AND($L30&lt;&gt;"",$C30&lt;&gt;"",$L30&lt;$C30),"Human check: decision before arrival",IF(AND($K30="Deferred",$O30=""),"Human check: add follow-up date",IF(AND(ISNUMBER($M30),$M30&gt;IFERROR(VLOOKUP("Wait alert minutes",Assumptions!$I$4:$J$9,2,FALSE),30)),"Human check: wait exceeded","")))))))</f>
        <v/>
      </c>
      <c r="O30" s="39" t="n"/>
      <c r="P30" s="25" t="n"/>
    </row>
    <row r="31" ht="24" customHeight="1">
      <c r="A31" s="17" t="n"/>
      <c r="B31" s="39" t="n"/>
      <c r="C31" s="19" t="n"/>
      <c r="D31" s="17" t="n"/>
      <c r="E31" s="17" t="n"/>
      <c r="F31" s="17" t="n"/>
      <c r="G31" s="20" t="n"/>
      <c r="H31" s="40" t="n"/>
      <c r="I31" s="22" t="n"/>
      <c r="J31" s="17" t="n"/>
      <c r="K31" s="22" t="n"/>
      <c r="L31" s="19" t="n"/>
      <c r="M31" s="23">
        <f>IF(OR($A31="",$B31="",$C31="",$L31="",$K31="Pending"),"",IFERROR(IF($L31&gt;=$C31,ROUND(($L31-$C31)*1440,0),""),""))</f>
        <v/>
      </c>
      <c r="N31" s="24">
        <f>IF($A31="","",IF($K31="","Human check: choose status",IF($K31="Pending","Human check: still pending",IF(AND(OR($K31="Accepted",$K31="Deferred",$K31="Declined"),$L31=""),"Human check: add decision time",IF(AND($L31&lt;&gt;"",$C31&lt;&gt;"",$L31&lt;$C31),"Human check: decision before arrival",IF(AND($K31="Deferred",$O31=""),"Human check: add follow-up date",IF(AND(ISNUMBER($M31),$M31&gt;IFERROR(VLOOKUP("Wait alert minutes",Assumptions!$I$4:$J$9,2,FALSE),30)),"Human check: wait exceeded","")))))))</f>
        <v/>
      </c>
      <c r="O31" s="39" t="n"/>
      <c r="P31" s="25" t="n"/>
    </row>
    <row r="32" ht="24" customHeight="1">
      <c r="A32" s="17" t="n"/>
      <c r="B32" s="39" t="n"/>
      <c r="C32" s="19" t="n"/>
      <c r="D32" s="17" t="n"/>
      <c r="E32" s="17" t="n"/>
      <c r="F32" s="17" t="n"/>
      <c r="G32" s="20" t="n"/>
      <c r="H32" s="40" t="n"/>
      <c r="I32" s="22" t="n"/>
      <c r="J32" s="17" t="n"/>
      <c r="K32" s="22" t="n"/>
      <c r="L32" s="19" t="n"/>
      <c r="M32" s="26">
        <f>IF(OR($A32="",$B32="",$C32="",$L32="",$K32="Pending"),"",IFERROR(IF($L32&gt;=$C32,ROUND(($L32-$C32)*1440,0),""),""))</f>
        <v/>
      </c>
      <c r="N32" s="27">
        <f>IF($A32="","",IF($K32="","Human check: choose status",IF($K32="Pending","Human check: still pending",IF(AND(OR($K32="Accepted",$K32="Deferred",$K32="Declined"),$L32=""),"Human check: add decision time",IF(AND($L32&lt;&gt;"",$C32&lt;&gt;"",$L32&lt;$C32),"Human check: decision before arrival",IF(AND($K32="Deferred",$O32=""),"Human check: add follow-up date",IF(AND(ISNUMBER($M32),$M32&gt;IFERROR(VLOOKUP("Wait alert minutes",Assumptions!$I$4:$J$9,2,FALSE),30)),"Human check: wait exceeded","")))))))</f>
        <v/>
      </c>
      <c r="O32" s="39" t="n"/>
      <c r="P32" s="25" t="n"/>
    </row>
    <row r="33" ht="24" customHeight="1">
      <c r="A33" s="17" t="n"/>
      <c r="B33" s="39" t="n"/>
      <c r="C33" s="19" t="n"/>
      <c r="D33" s="17" t="n"/>
      <c r="E33" s="17" t="n"/>
      <c r="F33" s="17" t="n"/>
      <c r="G33" s="20" t="n"/>
      <c r="H33" s="40" t="n"/>
      <c r="I33" s="22" t="n"/>
      <c r="J33" s="17" t="n"/>
      <c r="K33" s="22" t="n"/>
      <c r="L33" s="19" t="n"/>
      <c r="M33" s="23">
        <f>IF(OR($A33="",$B33="",$C33="",$L33="",$K33="Pending"),"",IFERROR(IF($L33&gt;=$C33,ROUND(($L33-$C33)*1440,0),""),""))</f>
        <v/>
      </c>
      <c r="N33" s="24">
        <f>IF($A33="","",IF($K33="","Human check: choose status",IF($K33="Pending","Human check: still pending",IF(AND(OR($K33="Accepted",$K33="Deferred",$K33="Declined"),$L33=""),"Human check: add decision time",IF(AND($L33&lt;&gt;"",$C33&lt;&gt;"",$L33&lt;$C33),"Human check: decision before arrival",IF(AND($K33="Deferred",$O33=""),"Human check: add follow-up date",IF(AND(ISNUMBER($M33),$M33&gt;IFERROR(VLOOKUP("Wait alert minutes",Assumptions!$I$4:$J$9,2,FALSE),30)),"Human check: wait exceeded","")))))))</f>
        <v/>
      </c>
      <c r="O33" s="39" t="n"/>
      <c r="P33" s="25" t="n"/>
    </row>
    <row r="34" ht="24" customHeight="1">
      <c r="A34" s="17" t="n"/>
      <c r="B34" s="39" t="n"/>
      <c r="C34" s="19" t="n"/>
      <c r="D34" s="17" t="n"/>
      <c r="E34" s="17" t="n"/>
      <c r="F34" s="17" t="n"/>
      <c r="G34" s="20" t="n"/>
      <c r="H34" s="40" t="n"/>
      <c r="I34" s="22" t="n"/>
      <c r="J34" s="17" t="n"/>
      <c r="K34" s="22" t="n"/>
      <c r="L34" s="19" t="n"/>
      <c r="M34" s="26">
        <f>IF(OR($A34="",$B34="",$C34="",$L34="",$K34="Pending"),"",IFERROR(IF($L34&gt;=$C34,ROUND(($L34-$C34)*1440,0),""),""))</f>
        <v/>
      </c>
      <c r="N34" s="27">
        <f>IF($A34="","",IF($K34="","Human check: choose status",IF($K34="Pending","Human check: still pending",IF(AND(OR($K34="Accepted",$K34="Deferred",$K34="Declined"),$L34=""),"Human check: add decision time",IF(AND($L34&lt;&gt;"",$C34&lt;&gt;"",$L34&lt;$C34),"Human check: decision before arrival",IF(AND($K34="Deferred",$O34=""),"Human check: add follow-up date",IF(AND(ISNUMBER($M34),$M34&gt;IFERROR(VLOOKUP("Wait alert minutes",Assumptions!$I$4:$J$9,2,FALSE),30)),"Human check: wait exceeded","")))))))</f>
        <v/>
      </c>
      <c r="O34" s="39" t="n"/>
      <c r="P34" s="25" t="n"/>
    </row>
    <row r="35" ht="24" customHeight="1">
      <c r="A35" s="17" t="n"/>
      <c r="B35" s="39" t="n"/>
      <c r="C35" s="19" t="n"/>
      <c r="D35" s="17" t="n"/>
      <c r="E35" s="17" t="n"/>
      <c r="F35" s="17" t="n"/>
      <c r="G35" s="20" t="n"/>
      <c r="H35" s="40" t="n"/>
      <c r="I35" s="22" t="n"/>
      <c r="J35" s="17" t="n"/>
      <c r="K35" s="22" t="n"/>
      <c r="L35" s="19" t="n"/>
      <c r="M35" s="23">
        <f>IF(OR($A35="",$B35="",$C35="",$L35="",$K35="Pending"),"",IFERROR(IF($L35&gt;=$C35,ROUND(($L35-$C35)*1440,0),""),""))</f>
        <v/>
      </c>
      <c r="N35" s="24">
        <f>IF($A35="","",IF($K35="","Human check: choose status",IF($K35="Pending","Human check: still pending",IF(AND(OR($K35="Accepted",$K35="Deferred",$K35="Declined"),$L35=""),"Human check: add decision time",IF(AND($L35&lt;&gt;"",$C35&lt;&gt;"",$L35&lt;$C35),"Human check: decision before arrival",IF(AND($K35="Deferred",$O35=""),"Human check: add follow-up date",IF(AND(ISNUMBER($M35),$M35&gt;IFERROR(VLOOKUP("Wait alert minutes",Assumptions!$I$4:$J$9,2,FALSE),30)),"Human check: wait exceeded","")))))))</f>
        <v/>
      </c>
      <c r="O35" s="39" t="n"/>
      <c r="P35" s="25" t="n"/>
    </row>
    <row r="36" ht="24" customHeight="1">
      <c r="A36" s="17" t="n"/>
      <c r="B36" s="39" t="n"/>
      <c r="C36" s="19" t="n"/>
      <c r="D36" s="17" t="n"/>
      <c r="E36" s="17" t="n"/>
      <c r="F36" s="17" t="n"/>
      <c r="G36" s="20" t="n"/>
      <c r="H36" s="40" t="n"/>
      <c r="I36" s="22" t="n"/>
      <c r="J36" s="17" t="n"/>
      <c r="K36" s="22" t="n"/>
      <c r="L36" s="19" t="n"/>
      <c r="M36" s="26">
        <f>IF(OR($A36="",$B36="",$C36="",$L36="",$K36="Pending"),"",IFERROR(IF($L36&gt;=$C36,ROUND(($L36-$C36)*1440,0),""),""))</f>
        <v/>
      </c>
      <c r="N36" s="27">
        <f>IF($A36="","",IF($K36="","Human check: choose status",IF($K36="Pending","Human check: still pending",IF(AND(OR($K36="Accepted",$K36="Deferred",$K36="Declined"),$L36=""),"Human check: add decision time",IF(AND($L36&lt;&gt;"",$C36&lt;&gt;"",$L36&lt;$C36),"Human check: decision before arrival",IF(AND($K36="Deferred",$O36=""),"Human check: add follow-up date",IF(AND(ISNUMBER($M36),$M36&gt;IFERROR(VLOOKUP("Wait alert minutes",Assumptions!$I$4:$J$9,2,FALSE),30)),"Human check: wait exceeded","")))))))</f>
        <v/>
      </c>
      <c r="O36" s="39" t="n"/>
      <c r="P36" s="25" t="n"/>
    </row>
    <row r="37" ht="24" customHeight="1">
      <c r="A37" s="17" t="n"/>
      <c r="B37" s="39" t="n"/>
      <c r="C37" s="19" t="n"/>
      <c r="D37" s="17" t="n"/>
      <c r="E37" s="17" t="n"/>
      <c r="F37" s="17" t="n"/>
      <c r="G37" s="20" t="n"/>
      <c r="H37" s="40" t="n"/>
      <c r="I37" s="22" t="n"/>
      <c r="J37" s="17" t="n"/>
      <c r="K37" s="22" t="n"/>
      <c r="L37" s="19" t="n"/>
      <c r="M37" s="23">
        <f>IF(OR($A37="",$B37="",$C37="",$L37="",$K37="Pending"),"",IFERROR(IF($L37&gt;=$C37,ROUND(($L37-$C37)*1440,0),""),""))</f>
        <v/>
      </c>
      <c r="N37" s="24">
        <f>IF($A37="","",IF($K37="","Human check: choose status",IF($K37="Pending","Human check: still pending",IF(AND(OR($K37="Accepted",$K37="Deferred",$K37="Declined"),$L37=""),"Human check: add decision time",IF(AND($L37&lt;&gt;"",$C37&lt;&gt;"",$L37&lt;$C37),"Human check: decision before arrival",IF(AND($K37="Deferred",$O37=""),"Human check: add follow-up date",IF(AND(ISNUMBER($M37),$M37&gt;IFERROR(VLOOKUP("Wait alert minutes",Assumptions!$I$4:$J$9,2,FALSE),30)),"Human check: wait exceeded","")))))))</f>
        <v/>
      </c>
      <c r="O37" s="39" t="n"/>
      <c r="P37" s="25" t="n"/>
    </row>
    <row r="38" ht="24" customHeight="1">
      <c r="A38" s="17" t="n"/>
      <c r="B38" s="39" t="n"/>
      <c r="C38" s="19" t="n"/>
      <c r="D38" s="17" t="n"/>
      <c r="E38" s="17" t="n"/>
      <c r="F38" s="17" t="n"/>
      <c r="G38" s="20" t="n"/>
      <c r="H38" s="40" t="n"/>
      <c r="I38" s="22" t="n"/>
      <c r="J38" s="17" t="n"/>
      <c r="K38" s="22" t="n"/>
      <c r="L38" s="19" t="n"/>
      <c r="M38" s="26">
        <f>IF(OR($A38="",$B38="",$C38="",$L38="",$K38="Pending"),"",IFERROR(IF($L38&gt;=$C38,ROUND(($L38-$C38)*1440,0),""),""))</f>
        <v/>
      </c>
      <c r="N38" s="27">
        <f>IF($A38="","",IF($K38="","Human check: choose status",IF($K38="Pending","Human check: still pending",IF(AND(OR($K38="Accepted",$K38="Deferred",$K38="Declined"),$L38=""),"Human check: add decision time",IF(AND($L38&lt;&gt;"",$C38&lt;&gt;"",$L38&lt;$C38),"Human check: decision before arrival",IF(AND($K38="Deferred",$O38=""),"Human check: add follow-up date",IF(AND(ISNUMBER($M38),$M38&gt;IFERROR(VLOOKUP("Wait alert minutes",Assumptions!$I$4:$J$9,2,FALSE),30)),"Human check: wait exceeded","")))))))</f>
        <v/>
      </c>
      <c r="O38" s="39" t="n"/>
      <c r="P38" s="25" t="n"/>
    </row>
    <row r="39" ht="24" customHeight="1">
      <c r="A39" s="17" t="n"/>
      <c r="B39" s="39" t="n"/>
      <c r="C39" s="19" t="n"/>
      <c r="D39" s="17" t="n"/>
      <c r="E39" s="17" t="n"/>
      <c r="F39" s="17" t="n"/>
      <c r="G39" s="20" t="n"/>
      <c r="H39" s="40" t="n"/>
      <c r="I39" s="22" t="n"/>
      <c r="J39" s="17" t="n"/>
      <c r="K39" s="22" t="n"/>
      <c r="L39" s="19" t="n"/>
      <c r="M39" s="23">
        <f>IF(OR($A39="",$B39="",$C39="",$L39="",$K39="Pending"),"",IFERROR(IF($L39&gt;=$C39,ROUND(($L39-$C39)*1440,0),""),""))</f>
        <v/>
      </c>
      <c r="N39" s="24">
        <f>IF($A39="","",IF($K39="","Human check: choose status",IF($K39="Pending","Human check: still pending",IF(AND(OR($K39="Accepted",$K39="Deferred",$K39="Declined"),$L39=""),"Human check: add decision time",IF(AND($L39&lt;&gt;"",$C39&lt;&gt;"",$L39&lt;$C39),"Human check: decision before arrival",IF(AND($K39="Deferred",$O39=""),"Human check: add follow-up date",IF(AND(ISNUMBER($M39),$M39&gt;IFERROR(VLOOKUP("Wait alert minutes",Assumptions!$I$4:$J$9,2,FALSE),30)),"Human check: wait exceeded","")))))))</f>
        <v/>
      </c>
      <c r="O39" s="39" t="n"/>
      <c r="P39" s="25" t="n"/>
    </row>
    <row r="40" ht="24" customHeight="1">
      <c r="A40" s="17" t="n"/>
      <c r="B40" s="39" t="n"/>
      <c r="C40" s="19" t="n"/>
      <c r="D40" s="17" t="n"/>
      <c r="E40" s="17" t="n"/>
      <c r="F40" s="17" t="n"/>
      <c r="G40" s="20" t="n"/>
      <c r="H40" s="40" t="n"/>
      <c r="I40" s="22" t="n"/>
      <c r="J40" s="17" t="n"/>
      <c r="K40" s="22" t="n"/>
      <c r="L40" s="19" t="n"/>
      <c r="M40" s="26">
        <f>IF(OR($A40="",$B40="",$C40="",$L40="",$K40="Pending"),"",IFERROR(IF($L40&gt;=$C40,ROUND(($L40-$C40)*1440,0),""),""))</f>
        <v/>
      </c>
      <c r="N40" s="27">
        <f>IF($A40="","",IF($K40="","Human check: choose status",IF($K40="Pending","Human check: still pending",IF(AND(OR($K40="Accepted",$K40="Deferred",$K40="Declined"),$L40=""),"Human check: add decision time",IF(AND($L40&lt;&gt;"",$C40&lt;&gt;"",$L40&lt;$C40),"Human check: decision before arrival",IF(AND($K40="Deferred",$O40=""),"Human check: add follow-up date",IF(AND(ISNUMBER($M40),$M40&gt;IFERROR(VLOOKUP("Wait alert minutes",Assumptions!$I$4:$J$9,2,FALSE),30)),"Human check: wait exceeded","")))))))</f>
        <v/>
      </c>
      <c r="O40" s="39" t="n"/>
      <c r="P40" s="25" t="n"/>
    </row>
    <row r="41" ht="24" customHeight="1">
      <c r="A41" s="17" t="n"/>
      <c r="B41" s="39" t="n"/>
      <c r="C41" s="19" t="n"/>
      <c r="D41" s="17" t="n"/>
      <c r="E41" s="17" t="n"/>
      <c r="F41" s="17" t="n"/>
      <c r="G41" s="20" t="n"/>
      <c r="H41" s="40" t="n"/>
      <c r="I41" s="22" t="n"/>
      <c r="J41" s="17" t="n"/>
      <c r="K41" s="22" t="n"/>
      <c r="L41" s="19" t="n"/>
      <c r="M41" s="23">
        <f>IF(OR($A41="",$B41="",$C41="",$L41="",$K41="Pending"),"",IFERROR(IF($L41&gt;=$C41,ROUND(($L41-$C41)*1440,0),""),""))</f>
        <v/>
      </c>
      <c r="N41" s="24">
        <f>IF($A41="","",IF($K41="","Human check: choose status",IF($K41="Pending","Human check: still pending",IF(AND(OR($K41="Accepted",$K41="Deferred",$K41="Declined"),$L41=""),"Human check: add decision time",IF(AND($L41&lt;&gt;"",$C41&lt;&gt;"",$L41&lt;$C41),"Human check: decision before arrival",IF(AND($K41="Deferred",$O41=""),"Human check: add follow-up date",IF(AND(ISNUMBER($M41),$M41&gt;IFERROR(VLOOKUP("Wait alert minutes",Assumptions!$I$4:$J$9,2,FALSE),30)),"Human check: wait exceeded","")))))))</f>
        <v/>
      </c>
      <c r="O41" s="39" t="n"/>
      <c r="P41" s="25" t="n"/>
    </row>
    <row r="42" ht="24" customHeight="1">
      <c r="A42" s="17" t="n"/>
      <c r="B42" s="39" t="n"/>
      <c r="C42" s="19" t="n"/>
      <c r="D42" s="17" t="n"/>
      <c r="E42" s="17" t="n"/>
      <c r="F42" s="17" t="n"/>
      <c r="G42" s="20" t="n"/>
      <c r="H42" s="40" t="n"/>
      <c r="I42" s="22" t="n"/>
      <c r="J42" s="17" t="n"/>
      <c r="K42" s="22" t="n"/>
      <c r="L42" s="19" t="n"/>
      <c r="M42" s="26">
        <f>IF(OR($A42="",$B42="",$C42="",$L42="",$K42="Pending"),"",IFERROR(IF($L42&gt;=$C42,ROUND(($L42-$C42)*1440,0),""),""))</f>
        <v/>
      </c>
      <c r="N42" s="27">
        <f>IF($A42="","",IF($K42="","Human check: choose status",IF($K42="Pending","Human check: still pending",IF(AND(OR($K42="Accepted",$K42="Deferred",$K42="Declined"),$L42=""),"Human check: add decision time",IF(AND($L42&lt;&gt;"",$C42&lt;&gt;"",$L42&lt;$C42),"Human check: decision before arrival",IF(AND($K42="Deferred",$O42=""),"Human check: add follow-up date",IF(AND(ISNUMBER($M42),$M42&gt;IFERROR(VLOOKUP("Wait alert minutes",Assumptions!$I$4:$J$9,2,FALSE),30)),"Human check: wait exceeded","")))))))</f>
        <v/>
      </c>
      <c r="O42" s="39" t="n"/>
      <c r="P42" s="25" t="n"/>
    </row>
    <row r="43" ht="24" customHeight="1">
      <c r="A43" s="17" t="n"/>
      <c r="B43" s="39" t="n"/>
      <c r="C43" s="19" t="n"/>
      <c r="D43" s="17" t="n"/>
      <c r="E43" s="17" t="n"/>
      <c r="F43" s="17" t="n"/>
      <c r="G43" s="20" t="n"/>
      <c r="H43" s="40" t="n"/>
      <c r="I43" s="22" t="n"/>
      <c r="J43" s="17" t="n"/>
      <c r="K43" s="22" t="n"/>
      <c r="L43" s="19" t="n"/>
      <c r="M43" s="23">
        <f>IF(OR($A43="",$B43="",$C43="",$L43="",$K43="Pending"),"",IFERROR(IF($L43&gt;=$C43,ROUND(($L43-$C43)*1440,0),""),""))</f>
        <v/>
      </c>
      <c r="N43" s="24">
        <f>IF($A43="","",IF($K43="","Human check: choose status",IF($K43="Pending","Human check: still pending",IF(AND(OR($K43="Accepted",$K43="Deferred",$K43="Declined"),$L43=""),"Human check: add decision time",IF(AND($L43&lt;&gt;"",$C43&lt;&gt;"",$L43&lt;$C43),"Human check: decision before arrival",IF(AND($K43="Deferred",$O43=""),"Human check: add follow-up date",IF(AND(ISNUMBER($M43),$M43&gt;IFERROR(VLOOKUP("Wait alert minutes",Assumptions!$I$4:$J$9,2,FALSE),30)),"Human check: wait exceeded","")))))))</f>
        <v/>
      </c>
      <c r="O43" s="39" t="n"/>
      <c r="P43" s="25" t="n"/>
    </row>
    <row r="44" ht="24" customHeight="1">
      <c r="A44" s="17" t="n"/>
      <c r="B44" s="39" t="n"/>
      <c r="C44" s="19" t="n"/>
      <c r="D44" s="17" t="n"/>
      <c r="E44" s="17" t="n"/>
      <c r="F44" s="17" t="n"/>
      <c r="G44" s="20" t="n"/>
      <c r="H44" s="40" t="n"/>
      <c r="I44" s="22" t="n"/>
      <c r="J44" s="17" t="n"/>
      <c r="K44" s="22" t="n"/>
      <c r="L44" s="19" t="n"/>
      <c r="M44" s="26">
        <f>IF(OR($A44="",$B44="",$C44="",$L44="",$K44="Pending"),"",IFERROR(IF($L44&gt;=$C44,ROUND(($L44-$C44)*1440,0),""),""))</f>
        <v/>
      </c>
      <c r="N44" s="27">
        <f>IF($A44="","",IF($K44="","Human check: choose status",IF($K44="Pending","Human check: still pending",IF(AND(OR($K44="Accepted",$K44="Deferred",$K44="Declined"),$L44=""),"Human check: add decision time",IF(AND($L44&lt;&gt;"",$C44&lt;&gt;"",$L44&lt;$C44),"Human check: decision before arrival",IF(AND($K44="Deferred",$O44=""),"Human check: add follow-up date",IF(AND(ISNUMBER($M44),$M44&gt;IFERROR(VLOOKUP("Wait alert minutes",Assumptions!$I$4:$J$9,2,FALSE),30)),"Human check: wait exceeded","")))))))</f>
        <v/>
      </c>
      <c r="O44" s="39" t="n"/>
      <c r="P44" s="25" t="n"/>
    </row>
    <row r="45" ht="24" customHeight="1">
      <c r="A45" s="17" t="n"/>
      <c r="B45" s="39" t="n"/>
      <c r="C45" s="19" t="n"/>
      <c r="D45" s="17" t="n"/>
      <c r="E45" s="17" t="n"/>
      <c r="F45" s="17" t="n"/>
      <c r="G45" s="20" t="n"/>
      <c r="H45" s="40" t="n"/>
      <c r="I45" s="22" t="n"/>
      <c r="J45" s="17" t="n"/>
      <c r="K45" s="22" t="n"/>
      <c r="L45" s="19" t="n"/>
      <c r="M45" s="23">
        <f>IF(OR($A45="",$B45="",$C45="",$L45="",$K45="Pending"),"",IFERROR(IF($L45&gt;=$C45,ROUND(($L45-$C45)*1440,0),""),""))</f>
        <v/>
      </c>
      <c r="N45" s="24">
        <f>IF($A45="","",IF($K45="","Human check: choose status",IF($K45="Pending","Human check: still pending",IF(AND(OR($K45="Accepted",$K45="Deferred",$K45="Declined"),$L45=""),"Human check: add decision time",IF(AND($L45&lt;&gt;"",$C45&lt;&gt;"",$L45&lt;$C45),"Human check: decision before arrival",IF(AND($K45="Deferred",$O45=""),"Human check: add follow-up date",IF(AND(ISNUMBER($M45),$M45&gt;IFERROR(VLOOKUP("Wait alert minutes",Assumptions!$I$4:$J$9,2,FALSE),30)),"Human check: wait exceeded","")))))))</f>
        <v/>
      </c>
      <c r="O45" s="39" t="n"/>
      <c r="P45" s="25" t="n"/>
    </row>
    <row r="46" ht="24" customHeight="1">
      <c r="A46" s="17" t="n"/>
      <c r="B46" s="39" t="n"/>
      <c r="C46" s="19" t="n"/>
      <c r="D46" s="17" t="n"/>
      <c r="E46" s="17" t="n"/>
      <c r="F46" s="17" t="n"/>
      <c r="G46" s="20" t="n"/>
      <c r="H46" s="40" t="n"/>
      <c r="I46" s="22" t="n"/>
      <c r="J46" s="17" t="n"/>
      <c r="K46" s="22" t="n"/>
      <c r="L46" s="19" t="n"/>
      <c r="M46" s="26">
        <f>IF(OR($A46="",$B46="",$C46="",$L46="",$K46="Pending"),"",IFERROR(IF($L46&gt;=$C46,ROUND(($L46-$C46)*1440,0),""),""))</f>
        <v/>
      </c>
      <c r="N46" s="27">
        <f>IF($A46="","",IF($K46="","Human check: choose status",IF($K46="Pending","Human check: still pending",IF(AND(OR($K46="Accepted",$K46="Deferred",$K46="Declined"),$L46=""),"Human check: add decision time",IF(AND($L46&lt;&gt;"",$C46&lt;&gt;"",$L46&lt;$C46),"Human check: decision before arrival",IF(AND($K46="Deferred",$O46=""),"Human check: add follow-up date",IF(AND(ISNUMBER($M46),$M46&gt;IFERROR(VLOOKUP("Wait alert minutes",Assumptions!$I$4:$J$9,2,FALSE),30)),"Human check: wait exceeded","")))))))</f>
        <v/>
      </c>
      <c r="O46" s="39" t="n"/>
      <c r="P46" s="25" t="n"/>
    </row>
    <row r="47" ht="24" customHeight="1">
      <c r="A47" s="17" t="n"/>
      <c r="B47" s="39" t="n"/>
      <c r="C47" s="19" t="n"/>
      <c r="D47" s="17" t="n"/>
      <c r="E47" s="17" t="n"/>
      <c r="F47" s="17" t="n"/>
      <c r="G47" s="20" t="n"/>
      <c r="H47" s="40" t="n"/>
      <c r="I47" s="22" t="n"/>
      <c r="J47" s="17" t="n"/>
      <c r="K47" s="22" t="n"/>
      <c r="L47" s="19" t="n"/>
      <c r="M47" s="23">
        <f>IF(OR($A47="",$B47="",$C47="",$L47="",$K47="Pending"),"",IFERROR(IF($L47&gt;=$C47,ROUND(($L47-$C47)*1440,0),""),""))</f>
        <v/>
      </c>
      <c r="N47" s="24">
        <f>IF($A47="","",IF($K47="","Human check: choose status",IF($K47="Pending","Human check: still pending",IF(AND(OR($K47="Accepted",$K47="Deferred",$K47="Declined"),$L47=""),"Human check: add decision time",IF(AND($L47&lt;&gt;"",$C47&lt;&gt;"",$L47&lt;$C47),"Human check: decision before arrival",IF(AND($K47="Deferred",$O47=""),"Human check: add follow-up date",IF(AND(ISNUMBER($M47),$M47&gt;IFERROR(VLOOKUP("Wait alert minutes",Assumptions!$I$4:$J$9,2,FALSE),30)),"Human check: wait exceeded","")))))))</f>
        <v/>
      </c>
      <c r="O47" s="39" t="n"/>
      <c r="P47" s="25" t="n"/>
    </row>
    <row r="48" ht="24" customHeight="1">
      <c r="A48" s="17" t="n"/>
      <c r="B48" s="39" t="n"/>
      <c r="C48" s="19" t="n"/>
      <c r="D48" s="17" t="n"/>
      <c r="E48" s="17" t="n"/>
      <c r="F48" s="17" t="n"/>
      <c r="G48" s="20" t="n"/>
      <c r="H48" s="40" t="n"/>
      <c r="I48" s="22" t="n"/>
      <c r="J48" s="17" t="n"/>
      <c r="K48" s="22" t="n"/>
      <c r="L48" s="19" t="n"/>
      <c r="M48" s="26">
        <f>IF(OR($A48="",$B48="",$C48="",$L48="",$K48="Pending"),"",IFERROR(IF($L48&gt;=$C48,ROUND(($L48-$C48)*1440,0),""),""))</f>
        <v/>
      </c>
      <c r="N48" s="27">
        <f>IF($A48="","",IF($K48="","Human check: choose status",IF($K48="Pending","Human check: still pending",IF(AND(OR($K48="Accepted",$K48="Deferred",$K48="Declined"),$L48=""),"Human check: add decision time",IF(AND($L48&lt;&gt;"",$C48&lt;&gt;"",$L48&lt;$C48),"Human check: decision before arrival",IF(AND($K48="Deferred",$O48=""),"Human check: add follow-up date",IF(AND(ISNUMBER($M48),$M48&gt;IFERROR(VLOOKUP("Wait alert minutes",Assumptions!$I$4:$J$9,2,FALSE),30)),"Human check: wait exceeded","")))))))</f>
        <v/>
      </c>
      <c r="O48" s="39" t="n"/>
      <c r="P48" s="25" t="n"/>
    </row>
    <row r="49" ht="24" customHeight="1">
      <c r="A49" s="17" t="n"/>
      <c r="B49" s="39" t="n"/>
      <c r="C49" s="19" t="n"/>
      <c r="D49" s="17" t="n"/>
      <c r="E49" s="17" t="n"/>
      <c r="F49" s="17" t="n"/>
      <c r="G49" s="20" t="n"/>
      <c r="H49" s="40" t="n"/>
      <c r="I49" s="22" t="n"/>
      <c r="J49" s="17" t="n"/>
      <c r="K49" s="22" t="n"/>
      <c r="L49" s="19" t="n"/>
      <c r="M49" s="23">
        <f>IF(OR($A49="",$B49="",$C49="",$L49="",$K49="Pending"),"",IFERROR(IF($L49&gt;=$C49,ROUND(($L49-$C49)*1440,0),""),""))</f>
        <v/>
      </c>
      <c r="N49" s="24">
        <f>IF($A49="","",IF($K49="","Human check: choose status",IF($K49="Pending","Human check: still pending",IF(AND(OR($K49="Accepted",$K49="Deferred",$K49="Declined"),$L49=""),"Human check: add decision time",IF(AND($L49&lt;&gt;"",$C49&lt;&gt;"",$L49&lt;$C49),"Human check: decision before arrival",IF(AND($K49="Deferred",$O49=""),"Human check: add follow-up date",IF(AND(ISNUMBER($M49),$M49&gt;IFERROR(VLOOKUP("Wait alert minutes",Assumptions!$I$4:$J$9,2,FALSE),30)),"Human check: wait exceeded","")))))))</f>
        <v/>
      </c>
      <c r="O49" s="39" t="n"/>
      <c r="P49" s="25" t="n"/>
    </row>
    <row r="50" ht="24" customHeight="1">
      <c r="A50" s="17" t="n"/>
      <c r="B50" s="39" t="n"/>
      <c r="C50" s="19" t="n"/>
      <c r="D50" s="17" t="n"/>
      <c r="E50" s="17" t="n"/>
      <c r="F50" s="17" t="n"/>
      <c r="G50" s="20" t="n"/>
      <c r="H50" s="40" t="n"/>
      <c r="I50" s="22" t="n"/>
      <c r="J50" s="17" t="n"/>
      <c r="K50" s="22" t="n"/>
      <c r="L50" s="19" t="n"/>
      <c r="M50" s="26">
        <f>IF(OR($A50="",$B50="",$C50="",$L50="",$K50="Pending"),"",IFERROR(IF($L50&gt;=$C50,ROUND(($L50-$C50)*1440,0),""),""))</f>
        <v/>
      </c>
      <c r="N50" s="27">
        <f>IF($A50="","",IF($K50="","Human check: choose status",IF($K50="Pending","Human check: still pending",IF(AND(OR($K50="Accepted",$K50="Deferred",$K50="Declined"),$L50=""),"Human check: add decision time",IF(AND($L50&lt;&gt;"",$C50&lt;&gt;"",$L50&lt;$C50),"Human check: decision before arrival",IF(AND($K50="Deferred",$O50=""),"Human check: add follow-up date",IF(AND(ISNUMBER($M50),$M50&gt;IFERROR(VLOOKUP("Wait alert minutes",Assumptions!$I$4:$J$9,2,FALSE),30)),"Human check: wait exceeded","")))))))</f>
        <v/>
      </c>
      <c r="O50" s="39" t="n"/>
      <c r="P50" s="25" t="n"/>
    </row>
    <row r="51" ht="24" customHeight="1">
      <c r="A51" s="17" t="n"/>
      <c r="B51" s="39" t="n"/>
      <c r="C51" s="19" t="n"/>
      <c r="D51" s="17" t="n"/>
      <c r="E51" s="17" t="n"/>
      <c r="F51" s="17" t="n"/>
      <c r="G51" s="20" t="n"/>
      <c r="H51" s="40" t="n"/>
      <c r="I51" s="22" t="n"/>
      <c r="J51" s="17" t="n"/>
      <c r="K51" s="22" t="n"/>
      <c r="L51" s="19" t="n"/>
      <c r="M51" s="23">
        <f>IF(OR($A51="",$B51="",$C51="",$L51="",$K51="Pending"),"",IFERROR(IF($L51&gt;=$C51,ROUND(($L51-$C51)*1440,0),""),""))</f>
        <v/>
      </c>
      <c r="N51" s="24">
        <f>IF($A51="","",IF($K51="","Human check: choose status",IF($K51="Pending","Human check: still pending",IF(AND(OR($K51="Accepted",$K51="Deferred",$K51="Declined"),$L51=""),"Human check: add decision time",IF(AND($L51&lt;&gt;"",$C51&lt;&gt;"",$L51&lt;$C51),"Human check: decision before arrival",IF(AND($K51="Deferred",$O51=""),"Human check: add follow-up date",IF(AND(ISNUMBER($M51),$M51&gt;IFERROR(VLOOKUP("Wait alert minutes",Assumptions!$I$4:$J$9,2,FALSE),30)),"Human check: wait exceeded","")))))))</f>
        <v/>
      </c>
      <c r="O51" s="39" t="n"/>
      <c r="P51" s="25" t="n"/>
    </row>
    <row r="52" ht="24" customHeight="1">
      <c r="A52" s="17" t="n"/>
      <c r="B52" s="39" t="n"/>
      <c r="C52" s="19" t="n"/>
      <c r="D52" s="17" t="n"/>
      <c r="E52" s="17" t="n"/>
      <c r="F52" s="17" t="n"/>
      <c r="G52" s="20" t="n"/>
      <c r="H52" s="40" t="n"/>
      <c r="I52" s="22" t="n"/>
      <c r="J52" s="17" t="n"/>
      <c r="K52" s="22" t="n"/>
      <c r="L52" s="19" t="n"/>
      <c r="M52" s="26">
        <f>IF(OR($A52="",$B52="",$C52="",$L52="",$K52="Pending"),"",IFERROR(IF($L52&gt;=$C52,ROUND(($L52-$C52)*1440,0),""),""))</f>
        <v/>
      </c>
      <c r="N52" s="27">
        <f>IF($A52="","",IF($K52="","Human check: choose status",IF($K52="Pending","Human check: still pending",IF(AND(OR($K52="Accepted",$K52="Deferred",$K52="Declined"),$L52=""),"Human check: add decision time",IF(AND($L52&lt;&gt;"",$C52&lt;&gt;"",$L52&lt;$C52),"Human check: decision before arrival",IF(AND($K52="Deferred",$O52=""),"Human check: add follow-up date",IF(AND(ISNUMBER($M52),$M52&gt;IFERROR(VLOOKUP("Wait alert minutes",Assumptions!$I$4:$J$9,2,FALSE),30)),"Human check: wait exceeded","")))))))</f>
        <v/>
      </c>
      <c r="O52" s="39" t="n"/>
      <c r="P52" s="25" t="n"/>
    </row>
    <row r="53" ht="24" customHeight="1">
      <c r="A53" s="17" t="n"/>
      <c r="B53" s="39" t="n"/>
      <c r="C53" s="19" t="n"/>
      <c r="D53" s="17" t="n"/>
      <c r="E53" s="17" t="n"/>
      <c r="F53" s="17" t="n"/>
      <c r="G53" s="20" t="n"/>
      <c r="H53" s="40" t="n"/>
      <c r="I53" s="22" t="n"/>
      <c r="J53" s="17" t="n"/>
      <c r="K53" s="22" t="n"/>
      <c r="L53" s="19" t="n"/>
      <c r="M53" s="23">
        <f>IF(OR($A53="",$B53="",$C53="",$L53="",$K53="Pending"),"",IFERROR(IF($L53&gt;=$C53,ROUND(($L53-$C53)*1440,0),""),""))</f>
        <v/>
      </c>
      <c r="N53" s="24">
        <f>IF($A53="","",IF($K53="","Human check: choose status",IF($K53="Pending","Human check: still pending",IF(AND(OR($K53="Accepted",$K53="Deferred",$K53="Declined"),$L53=""),"Human check: add decision time",IF(AND($L53&lt;&gt;"",$C53&lt;&gt;"",$L53&lt;$C53),"Human check: decision before arrival",IF(AND($K53="Deferred",$O53=""),"Human check: add follow-up date",IF(AND(ISNUMBER($M53),$M53&gt;IFERROR(VLOOKUP("Wait alert minutes",Assumptions!$I$4:$J$9,2,FALSE),30)),"Human check: wait exceeded","")))))))</f>
        <v/>
      </c>
      <c r="O53" s="39" t="n"/>
      <c r="P53" s="25" t="n"/>
    </row>
    <row r="54" ht="24" customHeight="1">
      <c r="A54" s="17" t="n"/>
      <c r="B54" s="39" t="n"/>
      <c r="C54" s="19" t="n"/>
      <c r="D54" s="17" t="n"/>
      <c r="E54" s="17" t="n"/>
      <c r="F54" s="17" t="n"/>
      <c r="G54" s="20" t="n"/>
      <c r="H54" s="40" t="n"/>
      <c r="I54" s="22" t="n"/>
      <c r="J54" s="17" t="n"/>
      <c r="K54" s="22" t="n"/>
      <c r="L54" s="19" t="n"/>
      <c r="M54" s="26">
        <f>IF(OR($A54="",$B54="",$C54="",$L54="",$K54="Pending"),"",IFERROR(IF($L54&gt;=$C54,ROUND(($L54-$C54)*1440,0),""),""))</f>
        <v/>
      </c>
      <c r="N54" s="27">
        <f>IF($A54="","",IF($K54="","Human check: choose status",IF($K54="Pending","Human check: still pending",IF(AND(OR($K54="Accepted",$K54="Deferred",$K54="Declined"),$L54=""),"Human check: add decision time",IF(AND($L54&lt;&gt;"",$C54&lt;&gt;"",$L54&lt;$C54),"Human check: decision before arrival",IF(AND($K54="Deferred",$O54=""),"Human check: add follow-up date",IF(AND(ISNUMBER($M54),$M54&gt;IFERROR(VLOOKUP("Wait alert minutes",Assumptions!$I$4:$J$9,2,FALSE),30)),"Human check: wait exceeded","")))))))</f>
        <v/>
      </c>
      <c r="O54" s="39" t="n"/>
      <c r="P54" s="25" t="n"/>
    </row>
    <row r="55" ht="24" customHeight="1">
      <c r="A55" s="17" t="n"/>
      <c r="B55" s="39" t="n"/>
      <c r="C55" s="19" t="n"/>
      <c r="D55" s="17" t="n"/>
      <c r="E55" s="17" t="n"/>
      <c r="F55" s="17" t="n"/>
      <c r="G55" s="20" t="n"/>
      <c r="H55" s="40" t="n"/>
      <c r="I55" s="22" t="n"/>
      <c r="J55" s="17" t="n"/>
      <c r="K55" s="22" t="n"/>
      <c r="L55" s="19" t="n"/>
      <c r="M55" s="23">
        <f>IF(OR($A55="",$B55="",$C55="",$L55="",$K55="Pending"),"",IFERROR(IF($L55&gt;=$C55,ROUND(($L55-$C55)*1440,0),""),""))</f>
        <v/>
      </c>
      <c r="N55" s="24">
        <f>IF($A55="","",IF($K55="","Human check: choose status",IF($K55="Pending","Human check: still pending",IF(AND(OR($K55="Accepted",$K55="Deferred",$K55="Declined"),$L55=""),"Human check: add decision time",IF(AND($L55&lt;&gt;"",$C55&lt;&gt;"",$L55&lt;$C55),"Human check: decision before arrival",IF(AND($K55="Deferred",$O55=""),"Human check: add follow-up date",IF(AND(ISNUMBER($M55),$M55&gt;IFERROR(VLOOKUP("Wait alert minutes",Assumptions!$I$4:$J$9,2,FALSE),30)),"Human check: wait exceeded","")))))))</f>
        <v/>
      </c>
      <c r="O55" s="39" t="n"/>
      <c r="P55" s="25" t="n"/>
    </row>
    <row r="56" ht="24" customHeight="1">
      <c r="A56" s="17" t="n"/>
      <c r="B56" s="39" t="n"/>
      <c r="C56" s="19" t="n"/>
      <c r="D56" s="17" t="n"/>
      <c r="E56" s="17" t="n"/>
      <c r="F56" s="17" t="n"/>
      <c r="G56" s="20" t="n"/>
      <c r="H56" s="40" t="n"/>
      <c r="I56" s="22" t="n"/>
      <c r="J56" s="17" t="n"/>
      <c r="K56" s="22" t="n"/>
      <c r="L56" s="19" t="n"/>
      <c r="M56" s="26">
        <f>IF(OR($A56="",$B56="",$C56="",$L56="",$K56="Pending"),"",IFERROR(IF($L56&gt;=$C56,ROUND(($L56-$C56)*1440,0),""),""))</f>
        <v/>
      </c>
      <c r="N56" s="27">
        <f>IF($A56="","",IF($K56="","Human check: choose status",IF($K56="Pending","Human check: still pending",IF(AND(OR($K56="Accepted",$K56="Deferred",$K56="Declined"),$L56=""),"Human check: add decision time",IF(AND($L56&lt;&gt;"",$C56&lt;&gt;"",$L56&lt;$C56),"Human check: decision before arrival",IF(AND($K56="Deferred",$O56=""),"Human check: add follow-up date",IF(AND(ISNUMBER($M56),$M56&gt;IFERROR(VLOOKUP("Wait alert minutes",Assumptions!$I$4:$J$9,2,FALSE),30)),"Human check: wait exceeded","")))))))</f>
        <v/>
      </c>
      <c r="O56" s="39" t="n"/>
      <c r="P56" s="25" t="n"/>
    </row>
    <row r="57" ht="24" customHeight="1">
      <c r="A57" s="17" t="n"/>
      <c r="B57" s="39" t="n"/>
      <c r="C57" s="19" t="n"/>
      <c r="D57" s="17" t="n"/>
      <c r="E57" s="17" t="n"/>
      <c r="F57" s="17" t="n"/>
      <c r="G57" s="20" t="n"/>
      <c r="H57" s="40" t="n"/>
      <c r="I57" s="22" t="n"/>
      <c r="J57" s="17" t="n"/>
      <c r="K57" s="22" t="n"/>
      <c r="L57" s="19" t="n"/>
      <c r="M57" s="23">
        <f>IF(OR($A57="",$B57="",$C57="",$L57="",$K57="Pending"),"",IFERROR(IF($L57&gt;=$C57,ROUND(($L57-$C57)*1440,0),""),""))</f>
        <v/>
      </c>
      <c r="N57" s="24">
        <f>IF($A57="","",IF($K57="","Human check: choose status",IF($K57="Pending","Human check: still pending",IF(AND(OR($K57="Accepted",$K57="Deferred",$K57="Declined"),$L57=""),"Human check: add decision time",IF(AND($L57&lt;&gt;"",$C57&lt;&gt;"",$L57&lt;$C57),"Human check: decision before arrival",IF(AND($K57="Deferred",$O57=""),"Human check: add follow-up date",IF(AND(ISNUMBER($M57),$M57&gt;IFERROR(VLOOKUP("Wait alert minutes",Assumptions!$I$4:$J$9,2,FALSE),30)),"Human check: wait exceeded","")))))))</f>
        <v/>
      </c>
      <c r="O57" s="39" t="n"/>
      <c r="P57" s="25" t="n"/>
    </row>
    <row r="58" ht="24" customHeight="1">
      <c r="A58" s="17" t="n"/>
      <c r="B58" s="39" t="n"/>
      <c r="C58" s="19" t="n"/>
      <c r="D58" s="17" t="n"/>
      <c r="E58" s="17" t="n"/>
      <c r="F58" s="17" t="n"/>
      <c r="G58" s="20" t="n"/>
      <c r="H58" s="40" t="n"/>
      <c r="I58" s="22" t="n"/>
      <c r="J58" s="17" t="n"/>
      <c r="K58" s="22" t="n"/>
      <c r="L58" s="19" t="n"/>
      <c r="M58" s="26">
        <f>IF(OR($A58="",$B58="",$C58="",$L58="",$K58="Pending"),"",IFERROR(IF($L58&gt;=$C58,ROUND(($L58-$C58)*1440,0),""),""))</f>
        <v/>
      </c>
      <c r="N58" s="27">
        <f>IF($A58="","",IF($K58="","Human check: choose status",IF($K58="Pending","Human check: still pending",IF(AND(OR($K58="Accepted",$K58="Deferred",$K58="Declined"),$L58=""),"Human check: add decision time",IF(AND($L58&lt;&gt;"",$C58&lt;&gt;"",$L58&lt;$C58),"Human check: decision before arrival",IF(AND($K58="Deferred",$O58=""),"Human check: add follow-up date",IF(AND(ISNUMBER($M58),$M58&gt;IFERROR(VLOOKUP("Wait alert minutes",Assumptions!$I$4:$J$9,2,FALSE),30)),"Human check: wait exceeded","")))))))</f>
        <v/>
      </c>
      <c r="O58" s="39" t="n"/>
      <c r="P58" s="25" t="n"/>
    </row>
    <row r="59" ht="24" customHeight="1">
      <c r="A59" s="17" t="n"/>
      <c r="B59" s="39" t="n"/>
      <c r="C59" s="19" t="n"/>
      <c r="D59" s="17" t="n"/>
      <c r="E59" s="17" t="n"/>
      <c r="F59" s="17" t="n"/>
      <c r="G59" s="20" t="n"/>
      <c r="H59" s="40" t="n"/>
      <c r="I59" s="22" t="n"/>
      <c r="J59" s="17" t="n"/>
      <c r="K59" s="22" t="n"/>
      <c r="L59" s="19" t="n"/>
      <c r="M59" s="23">
        <f>IF(OR($A59="",$B59="",$C59="",$L59="",$K59="Pending"),"",IFERROR(IF($L59&gt;=$C59,ROUND(($L59-$C59)*1440,0),""),""))</f>
        <v/>
      </c>
      <c r="N59" s="24">
        <f>IF($A59="","",IF($K59="","Human check: choose status",IF($K59="Pending","Human check: still pending",IF(AND(OR($K59="Accepted",$K59="Deferred",$K59="Declined"),$L59=""),"Human check: add decision time",IF(AND($L59&lt;&gt;"",$C59&lt;&gt;"",$L59&lt;$C59),"Human check: decision before arrival",IF(AND($K59="Deferred",$O59=""),"Human check: add follow-up date",IF(AND(ISNUMBER($M59),$M59&gt;IFERROR(VLOOKUP("Wait alert minutes",Assumptions!$I$4:$J$9,2,FALSE),30)),"Human check: wait exceeded","")))))))</f>
        <v/>
      </c>
      <c r="O59" s="39" t="n"/>
      <c r="P59" s="25" t="n"/>
    </row>
    <row r="60" ht="24" customHeight="1">
      <c r="A60" s="17" t="n"/>
      <c r="B60" s="39" t="n"/>
      <c r="C60" s="19" t="n"/>
      <c r="D60" s="17" t="n"/>
      <c r="E60" s="17" t="n"/>
      <c r="F60" s="17" t="n"/>
      <c r="G60" s="20" t="n"/>
      <c r="H60" s="40" t="n"/>
      <c r="I60" s="22" t="n"/>
      <c r="J60" s="17" t="n"/>
      <c r="K60" s="22" t="n"/>
      <c r="L60" s="19" t="n"/>
      <c r="M60" s="26">
        <f>IF(OR($A60="",$B60="",$C60="",$L60="",$K60="Pending"),"",IFERROR(IF($L60&gt;=$C60,ROUND(($L60-$C60)*1440,0),""),""))</f>
        <v/>
      </c>
      <c r="N60" s="27">
        <f>IF($A60="","",IF($K60="","Human check: choose status",IF($K60="Pending","Human check: still pending",IF(AND(OR($K60="Accepted",$K60="Deferred",$K60="Declined"),$L60=""),"Human check: add decision time",IF(AND($L60&lt;&gt;"",$C60&lt;&gt;"",$L60&lt;$C60),"Human check: decision before arrival",IF(AND($K60="Deferred",$O60=""),"Human check: add follow-up date",IF(AND(ISNUMBER($M60),$M60&gt;IFERROR(VLOOKUP("Wait alert minutes",Assumptions!$I$4:$J$9,2,FALSE),30)),"Human check: wait exceeded","")))))))</f>
        <v/>
      </c>
      <c r="O60" s="39" t="n"/>
      <c r="P60" s="25" t="n"/>
    </row>
    <row r="61" ht="24" customHeight="1">
      <c r="A61" s="17" t="n"/>
      <c r="B61" s="39" t="n"/>
      <c r="C61" s="19" t="n"/>
      <c r="D61" s="17" t="n"/>
      <c r="E61" s="17" t="n"/>
      <c r="F61" s="17" t="n"/>
      <c r="G61" s="20" t="n"/>
      <c r="H61" s="40" t="n"/>
      <c r="I61" s="22" t="n"/>
      <c r="J61" s="17" t="n"/>
      <c r="K61" s="22" t="n"/>
      <c r="L61" s="19" t="n"/>
      <c r="M61" s="23">
        <f>IF(OR($A61="",$B61="",$C61="",$L61="",$K61="Pending"),"",IFERROR(IF($L61&gt;=$C61,ROUND(($L61-$C61)*1440,0),""),""))</f>
        <v/>
      </c>
      <c r="N61" s="24">
        <f>IF($A61="","",IF($K61="","Human check: choose status",IF($K61="Pending","Human check: still pending",IF(AND(OR($K61="Accepted",$K61="Deferred",$K61="Declined"),$L61=""),"Human check: add decision time",IF(AND($L61&lt;&gt;"",$C61&lt;&gt;"",$L61&lt;$C61),"Human check: decision before arrival",IF(AND($K61="Deferred",$O61=""),"Human check: add follow-up date",IF(AND(ISNUMBER($M61),$M61&gt;IFERROR(VLOOKUP("Wait alert minutes",Assumptions!$I$4:$J$9,2,FALSE),30)),"Human check: wait exceeded","")))))))</f>
        <v/>
      </c>
      <c r="O61" s="39" t="n"/>
      <c r="P61" s="25" t="n"/>
    </row>
    <row r="62" ht="24" customHeight="1">
      <c r="A62" s="17" t="n"/>
      <c r="B62" s="39" t="n"/>
      <c r="C62" s="19" t="n"/>
      <c r="D62" s="17" t="n"/>
      <c r="E62" s="17" t="n"/>
      <c r="F62" s="17" t="n"/>
      <c r="G62" s="20" t="n"/>
      <c r="H62" s="40" t="n"/>
      <c r="I62" s="22" t="n"/>
      <c r="J62" s="17" t="n"/>
      <c r="K62" s="22" t="n"/>
      <c r="L62" s="19" t="n"/>
      <c r="M62" s="26">
        <f>IF(OR($A62="",$B62="",$C62="",$L62="",$K62="Pending"),"",IFERROR(IF($L62&gt;=$C62,ROUND(($L62-$C62)*1440,0),""),""))</f>
        <v/>
      </c>
      <c r="N62" s="27">
        <f>IF($A62="","",IF($K62="","Human check: choose status",IF($K62="Pending","Human check: still pending",IF(AND(OR($K62="Accepted",$K62="Deferred",$K62="Declined"),$L62=""),"Human check: add decision time",IF(AND($L62&lt;&gt;"",$C62&lt;&gt;"",$L62&lt;$C62),"Human check: decision before arrival",IF(AND($K62="Deferred",$O62=""),"Human check: add follow-up date",IF(AND(ISNUMBER($M62),$M62&gt;IFERROR(VLOOKUP("Wait alert minutes",Assumptions!$I$4:$J$9,2,FALSE),30)),"Human check: wait exceeded","")))))))</f>
        <v/>
      </c>
      <c r="O62" s="39" t="n"/>
      <c r="P62" s="25" t="n"/>
    </row>
    <row r="63" ht="24" customHeight="1">
      <c r="A63" s="17" t="n"/>
      <c r="B63" s="39" t="n"/>
      <c r="C63" s="19" t="n"/>
      <c r="D63" s="17" t="n"/>
      <c r="E63" s="17" t="n"/>
      <c r="F63" s="17" t="n"/>
      <c r="G63" s="20" t="n"/>
      <c r="H63" s="40" t="n"/>
      <c r="I63" s="22" t="n"/>
      <c r="J63" s="17" t="n"/>
      <c r="K63" s="22" t="n"/>
      <c r="L63" s="19" t="n"/>
      <c r="M63" s="23">
        <f>IF(OR($A63="",$B63="",$C63="",$L63="",$K63="Pending"),"",IFERROR(IF($L63&gt;=$C63,ROUND(($L63-$C63)*1440,0),""),""))</f>
        <v/>
      </c>
      <c r="N63" s="24">
        <f>IF($A63="","",IF($K63="","Human check: choose status",IF($K63="Pending","Human check: still pending",IF(AND(OR($K63="Accepted",$K63="Deferred",$K63="Declined"),$L63=""),"Human check: add decision time",IF(AND($L63&lt;&gt;"",$C63&lt;&gt;"",$L63&lt;$C63),"Human check: decision before arrival",IF(AND($K63="Deferred",$O63=""),"Human check: add follow-up date",IF(AND(ISNUMBER($M63),$M63&gt;IFERROR(VLOOKUP("Wait alert minutes",Assumptions!$I$4:$J$9,2,FALSE),30)),"Human check: wait exceeded","")))))))</f>
        <v/>
      </c>
      <c r="O63" s="39" t="n"/>
      <c r="P63" s="25" t="n"/>
    </row>
    <row r="64" ht="24" customHeight="1">
      <c r="A64" s="17" t="n"/>
      <c r="B64" s="39" t="n"/>
      <c r="C64" s="19" t="n"/>
      <c r="D64" s="17" t="n"/>
      <c r="E64" s="17" t="n"/>
      <c r="F64" s="17" t="n"/>
      <c r="G64" s="20" t="n"/>
      <c r="H64" s="40" t="n"/>
      <c r="I64" s="22" t="n"/>
      <c r="J64" s="17" t="n"/>
      <c r="K64" s="22" t="n"/>
      <c r="L64" s="19" t="n"/>
      <c r="M64" s="26">
        <f>IF(OR($A64="",$B64="",$C64="",$L64="",$K64="Pending"),"",IFERROR(IF($L64&gt;=$C64,ROUND(($L64-$C64)*1440,0),""),""))</f>
        <v/>
      </c>
      <c r="N64" s="27">
        <f>IF($A64="","",IF($K64="","Human check: choose status",IF($K64="Pending","Human check: still pending",IF(AND(OR($K64="Accepted",$K64="Deferred",$K64="Declined"),$L64=""),"Human check: add decision time",IF(AND($L64&lt;&gt;"",$C64&lt;&gt;"",$L64&lt;$C64),"Human check: decision before arrival",IF(AND($K64="Deferred",$O64=""),"Human check: add follow-up date",IF(AND(ISNUMBER($M64),$M64&gt;IFERROR(VLOOKUP("Wait alert minutes",Assumptions!$I$4:$J$9,2,FALSE),30)),"Human check: wait exceeded","")))))))</f>
        <v/>
      </c>
      <c r="O64" s="39" t="n"/>
      <c r="P64" s="25" t="n"/>
    </row>
    <row r="65" ht="24" customHeight="1">
      <c r="A65" s="17" t="n"/>
      <c r="B65" s="39" t="n"/>
      <c r="C65" s="19" t="n"/>
      <c r="D65" s="17" t="n"/>
      <c r="E65" s="17" t="n"/>
      <c r="F65" s="17" t="n"/>
      <c r="G65" s="20" t="n"/>
      <c r="H65" s="40" t="n"/>
      <c r="I65" s="22" t="n"/>
      <c r="J65" s="17" t="n"/>
      <c r="K65" s="22" t="n"/>
      <c r="L65" s="19" t="n"/>
      <c r="M65" s="23">
        <f>IF(OR($A65="",$B65="",$C65="",$L65="",$K65="Pending"),"",IFERROR(IF($L65&gt;=$C65,ROUND(($L65-$C65)*1440,0),""),""))</f>
        <v/>
      </c>
      <c r="N65" s="24">
        <f>IF($A65="","",IF($K65="","Human check: choose status",IF($K65="Pending","Human check: still pending",IF(AND(OR($K65="Accepted",$K65="Deferred",$K65="Declined"),$L65=""),"Human check: add decision time",IF(AND($L65&lt;&gt;"",$C65&lt;&gt;"",$L65&lt;$C65),"Human check: decision before arrival",IF(AND($K65="Deferred",$O65=""),"Human check: add follow-up date",IF(AND(ISNUMBER($M65),$M65&gt;IFERROR(VLOOKUP("Wait alert minutes",Assumptions!$I$4:$J$9,2,FALSE),30)),"Human check: wait exceeded","")))))))</f>
        <v/>
      </c>
      <c r="O65" s="39" t="n"/>
      <c r="P65" s="25" t="n"/>
    </row>
    <row r="66" ht="24" customHeight="1">
      <c r="A66" s="17" t="n"/>
      <c r="B66" s="39" t="n"/>
      <c r="C66" s="19" t="n"/>
      <c r="D66" s="17" t="n"/>
      <c r="E66" s="17" t="n"/>
      <c r="F66" s="17" t="n"/>
      <c r="G66" s="20" t="n"/>
      <c r="H66" s="40" t="n"/>
      <c r="I66" s="22" t="n"/>
      <c r="J66" s="17" t="n"/>
      <c r="K66" s="22" t="n"/>
      <c r="L66" s="19" t="n"/>
      <c r="M66" s="26">
        <f>IF(OR($A66="",$B66="",$C66="",$L66="",$K66="Pending"),"",IFERROR(IF($L66&gt;=$C66,ROUND(($L66-$C66)*1440,0),""),""))</f>
        <v/>
      </c>
      <c r="N66" s="27">
        <f>IF($A66="","",IF($K66="","Human check: choose status",IF($K66="Pending","Human check: still pending",IF(AND(OR($K66="Accepted",$K66="Deferred",$K66="Declined"),$L66=""),"Human check: add decision time",IF(AND($L66&lt;&gt;"",$C66&lt;&gt;"",$L66&lt;$C66),"Human check: decision before arrival",IF(AND($K66="Deferred",$O66=""),"Human check: add follow-up date",IF(AND(ISNUMBER($M66),$M66&gt;IFERROR(VLOOKUP("Wait alert minutes",Assumptions!$I$4:$J$9,2,FALSE),30)),"Human check: wait exceeded","")))))))</f>
        <v/>
      </c>
      <c r="O66" s="39" t="n"/>
      <c r="P66" s="25" t="n"/>
    </row>
    <row r="67" ht="24" customHeight="1">
      <c r="A67" s="17" t="n"/>
      <c r="B67" s="39" t="n"/>
      <c r="C67" s="19" t="n"/>
      <c r="D67" s="17" t="n"/>
      <c r="E67" s="17" t="n"/>
      <c r="F67" s="17" t="n"/>
      <c r="G67" s="20" t="n"/>
      <c r="H67" s="40" t="n"/>
      <c r="I67" s="22" t="n"/>
      <c r="J67" s="17" t="n"/>
      <c r="K67" s="22" t="n"/>
      <c r="L67" s="19" t="n"/>
      <c r="M67" s="23">
        <f>IF(OR($A67="",$B67="",$C67="",$L67="",$K67="Pending"),"",IFERROR(IF($L67&gt;=$C67,ROUND(($L67-$C67)*1440,0),""),""))</f>
        <v/>
      </c>
      <c r="N67" s="24">
        <f>IF($A67="","",IF($K67="","Human check: choose status",IF($K67="Pending","Human check: still pending",IF(AND(OR($K67="Accepted",$K67="Deferred",$K67="Declined"),$L67=""),"Human check: add decision time",IF(AND($L67&lt;&gt;"",$C67&lt;&gt;"",$L67&lt;$C67),"Human check: decision before arrival",IF(AND($K67="Deferred",$O67=""),"Human check: add follow-up date",IF(AND(ISNUMBER($M67),$M67&gt;IFERROR(VLOOKUP("Wait alert minutes",Assumptions!$I$4:$J$9,2,FALSE),30)),"Human check: wait exceeded","")))))))</f>
        <v/>
      </c>
      <c r="O67" s="39" t="n"/>
      <c r="P67" s="25" t="n"/>
    </row>
    <row r="68" ht="24" customHeight="1">
      <c r="A68" s="17" t="n"/>
      <c r="B68" s="39" t="n"/>
      <c r="C68" s="19" t="n"/>
      <c r="D68" s="17" t="n"/>
      <c r="E68" s="17" t="n"/>
      <c r="F68" s="17" t="n"/>
      <c r="G68" s="20" t="n"/>
      <c r="H68" s="40" t="n"/>
      <c r="I68" s="22" t="n"/>
      <c r="J68" s="17" t="n"/>
      <c r="K68" s="22" t="n"/>
      <c r="L68" s="19" t="n"/>
      <c r="M68" s="26">
        <f>IF(OR($A68="",$B68="",$C68="",$L68="",$K68="Pending"),"",IFERROR(IF($L68&gt;=$C68,ROUND(($L68-$C68)*1440,0),""),""))</f>
        <v/>
      </c>
      <c r="N68" s="27">
        <f>IF($A68="","",IF($K68="","Human check: choose status",IF($K68="Pending","Human check: still pending",IF(AND(OR($K68="Accepted",$K68="Deferred",$K68="Declined"),$L68=""),"Human check: add decision time",IF(AND($L68&lt;&gt;"",$C68&lt;&gt;"",$L68&lt;$C68),"Human check: decision before arrival",IF(AND($K68="Deferred",$O68=""),"Human check: add follow-up date",IF(AND(ISNUMBER($M68),$M68&gt;IFERROR(VLOOKUP("Wait alert minutes",Assumptions!$I$4:$J$9,2,FALSE),30)),"Human check: wait exceeded","")))))))</f>
        <v/>
      </c>
      <c r="O68" s="39" t="n"/>
      <c r="P68" s="25" t="n"/>
    </row>
    <row r="69" ht="24" customHeight="1">
      <c r="A69" s="17" t="n"/>
      <c r="B69" s="39" t="n"/>
      <c r="C69" s="19" t="n"/>
      <c r="D69" s="17" t="n"/>
      <c r="E69" s="17" t="n"/>
      <c r="F69" s="17" t="n"/>
      <c r="G69" s="20" t="n"/>
      <c r="H69" s="40" t="n"/>
      <c r="I69" s="22" t="n"/>
      <c r="J69" s="17" t="n"/>
      <c r="K69" s="22" t="n"/>
      <c r="L69" s="19" t="n"/>
      <c r="M69" s="23">
        <f>IF(OR($A69="",$B69="",$C69="",$L69="",$K69="Pending"),"",IFERROR(IF($L69&gt;=$C69,ROUND(($L69-$C69)*1440,0),""),""))</f>
        <v/>
      </c>
      <c r="N69" s="24">
        <f>IF($A69="","",IF($K69="","Human check: choose status",IF($K69="Pending","Human check: still pending",IF(AND(OR($K69="Accepted",$K69="Deferred",$K69="Declined"),$L69=""),"Human check: add decision time",IF(AND($L69&lt;&gt;"",$C69&lt;&gt;"",$L69&lt;$C69),"Human check: decision before arrival",IF(AND($K69="Deferred",$O69=""),"Human check: add follow-up date",IF(AND(ISNUMBER($M69),$M69&gt;IFERROR(VLOOKUP("Wait alert minutes",Assumptions!$I$4:$J$9,2,FALSE),30)),"Human check: wait exceeded","")))))))</f>
        <v/>
      </c>
      <c r="O69" s="39" t="n"/>
      <c r="P69" s="25" t="n"/>
    </row>
    <row r="70" ht="24" customHeight="1">
      <c r="A70" s="17" t="n"/>
      <c r="B70" s="39" t="n"/>
      <c r="C70" s="19" t="n"/>
      <c r="D70" s="17" t="n"/>
      <c r="E70" s="17" t="n"/>
      <c r="F70" s="17" t="n"/>
      <c r="G70" s="20" t="n"/>
      <c r="H70" s="40" t="n"/>
      <c r="I70" s="22" t="n"/>
      <c r="J70" s="17" t="n"/>
      <c r="K70" s="22" t="n"/>
      <c r="L70" s="19" t="n"/>
      <c r="M70" s="26">
        <f>IF(OR($A70="",$B70="",$C70="",$L70="",$K70="Pending"),"",IFERROR(IF($L70&gt;=$C70,ROUND(($L70-$C70)*1440,0),""),""))</f>
        <v/>
      </c>
      <c r="N70" s="27">
        <f>IF($A70="","",IF($K70="","Human check: choose status",IF($K70="Pending","Human check: still pending",IF(AND(OR($K70="Accepted",$K70="Deferred",$K70="Declined"),$L70=""),"Human check: add decision time",IF(AND($L70&lt;&gt;"",$C70&lt;&gt;"",$L70&lt;$C70),"Human check: decision before arrival",IF(AND($K70="Deferred",$O70=""),"Human check: add follow-up date",IF(AND(ISNUMBER($M70),$M70&gt;IFERROR(VLOOKUP("Wait alert minutes",Assumptions!$I$4:$J$9,2,FALSE),30)),"Human check: wait exceeded","")))))))</f>
        <v/>
      </c>
      <c r="O70" s="39" t="n"/>
      <c r="P70" s="25" t="n"/>
    </row>
    <row r="71" ht="24" customHeight="1">
      <c r="A71" s="17" t="n"/>
      <c r="B71" s="39" t="n"/>
      <c r="C71" s="19" t="n"/>
      <c r="D71" s="17" t="n"/>
      <c r="E71" s="17" t="n"/>
      <c r="F71" s="17" t="n"/>
      <c r="G71" s="20" t="n"/>
      <c r="H71" s="40" t="n"/>
      <c r="I71" s="22" t="n"/>
      <c r="J71" s="17" t="n"/>
      <c r="K71" s="22" t="n"/>
      <c r="L71" s="19" t="n"/>
      <c r="M71" s="23">
        <f>IF(OR($A71="",$B71="",$C71="",$L71="",$K71="Pending"),"",IFERROR(IF($L71&gt;=$C71,ROUND(($L71-$C71)*1440,0),""),""))</f>
        <v/>
      </c>
      <c r="N71" s="24">
        <f>IF($A71="","",IF($K71="","Human check: choose status",IF($K71="Pending","Human check: still pending",IF(AND(OR($K71="Accepted",$K71="Deferred",$K71="Declined"),$L71=""),"Human check: add decision time",IF(AND($L71&lt;&gt;"",$C71&lt;&gt;"",$L71&lt;$C71),"Human check: decision before arrival",IF(AND($K71="Deferred",$O71=""),"Human check: add follow-up date",IF(AND(ISNUMBER($M71),$M71&gt;IFERROR(VLOOKUP("Wait alert minutes",Assumptions!$I$4:$J$9,2,FALSE),30)),"Human check: wait exceeded","")))))))</f>
        <v/>
      </c>
      <c r="O71" s="39" t="n"/>
      <c r="P71" s="25" t="n"/>
    </row>
    <row r="72" ht="24" customHeight="1">
      <c r="A72" s="17" t="n"/>
      <c r="B72" s="39" t="n"/>
      <c r="C72" s="19" t="n"/>
      <c r="D72" s="17" t="n"/>
      <c r="E72" s="17" t="n"/>
      <c r="F72" s="17" t="n"/>
      <c r="G72" s="20" t="n"/>
      <c r="H72" s="40" t="n"/>
      <c r="I72" s="22" t="n"/>
      <c r="J72" s="17" t="n"/>
      <c r="K72" s="22" t="n"/>
      <c r="L72" s="19" t="n"/>
      <c r="M72" s="26">
        <f>IF(OR($A72="",$B72="",$C72="",$L72="",$K72="Pending"),"",IFERROR(IF($L72&gt;=$C72,ROUND(($L72-$C72)*1440,0),""),""))</f>
        <v/>
      </c>
      <c r="N72" s="27">
        <f>IF($A72="","",IF($K72="","Human check: choose status",IF($K72="Pending","Human check: still pending",IF(AND(OR($K72="Accepted",$K72="Deferred",$K72="Declined"),$L72=""),"Human check: add decision time",IF(AND($L72&lt;&gt;"",$C72&lt;&gt;"",$L72&lt;$C72),"Human check: decision before arrival",IF(AND($K72="Deferred",$O72=""),"Human check: add follow-up date",IF(AND(ISNUMBER($M72),$M72&gt;IFERROR(VLOOKUP("Wait alert minutes",Assumptions!$I$4:$J$9,2,FALSE),30)),"Human check: wait exceeded","")))))))</f>
        <v/>
      </c>
      <c r="O72" s="39" t="n"/>
      <c r="P72" s="25" t="n"/>
    </row>
    <row r="73" ht="24" customHeight="1">
      <c r="A73" s="17" t="n"/>
      <c r="B73" s="39" t="n"/>
      <c r="C73" s="19" t="n"/>
      <c r="D73" s="17" t="n"/>
      <c r="E73" s="17" t="n"/>
      <c r="F73" s="17" t="n"/>
      <c r="G73" s="20" t="n"/>
      <c r="H73" s="40" t="n"/>
      <c r="I73" s="22" t="n"/>
      <c r="J73" s="17" t="n"/>
      <c r="K73" s="22" t="n"/>
      <c r="L73" s="19" t="n"/>
      <c r="M73" s="23">
        <f>IF(OR($A73="",$B73="",$C73="",$L73="",$K73="Pending"),"",IFERROR(IF($L73&gt;=$C73,ROUND(($L73-$C73)*1440,0),""),""))</f>
        <v/>
      </c>
      <c r="N73" s="24">
        <f>IF($A73="","",IF($K73="","Human check: choose status",IF($K73="Pending","Human check: still pending",IF(AND(OR($K73="Accepted",$K73="Deferred",$K73="Declined"),$L73=""),"Human check: add decision time",IF(AND($L73&lt;&gt;"",$C73&lt;&gt;"",$L73&lt;$C73),"Human check: decision before arrival",IF(AND($K73="Deferred",$O73=""),"Human check: add follow-up date",IF(AND(ISNUMBER($M73),$M73&gt;IFERROR(VLOOKUP("Wait alert minutes",Assumptions!$I$4:$J$9,2,FALSE),30)),"Human check: wait exceeded","")))))))</f>
        <v/>
      </c>
      <c r="O73" s="39" t="n"/>
      <c r="P73" s="25" t="n"/>
    </row>
    <row r="74" ht="24" customHeight="1">
      <c r="A74" s="17" t="n"/>
      <c r="B74" s="39" t="n"/>
      <c r="C74" s="19" t="n"/>
      <c r="D74" s="17" t="n"/>
      <c r="E74" s="17" t="n"/>
      <c r="F74" s="17" t="n"/>
      <c r="G74" s="20" t="n"/>
      <c r="H74" s="40" t="n"/>
      <c r="I74" s="22" t="n"/>
      <c r="J74" s="17" t="n"/>
      <c r="K74" s="22" t="n"/>
      <c r="L74" s="19" t="n"/>
      <c r="M74" s="26">
        <f>IF(OR($A74="",$B74="",$C74="",$L74="",$K74="Pending"),"",IFERROR(IF($L74&gt;=$C74,ROUND(($L74-$C74)*1440,0),""),""))</f>
        <v/>
      </c>
      <c r="N74" s="27">
        <f>IF($A74="","",IF($K74="","Human check: choose status",IF($K74="Pending","Human check: still pending",IF(AND(OR($K74="Accepted",$K74="Deferred",$K74="Declined"),$L74=""),"Human check: add decision time",IF(AND($L74&lt;&gt;"",$C74&lt;&gt;"",$L74&lt;$C74),"Human check: decision before arrival",IF(AND($K74="Deferred",$O74=""),"Human check: add follow-up date",IF(AND(ISNUMBER($M74),$M74&gt;IFERROR(VLOOKUP("Wait alert minutes",Assumptions!$I$4:$J$9,2,FALSE),30)),"Human check: wait exceeded","")))))))</f>
        <v/>
      </c>
      <c r="O74" s="39" t="n"/>
      <c r="P74" s="25" t="n"/>
    </row>
    <row r="75" ht="24" customHeight="1">
      <c r="A75" s="17" t="n"/>
      <c r="B75" s="39" t="n"/>
      <c r="C75" s="19" t="n"/>
      <c r="D75" s="17" t="n"/>
      <c r="E75" s="17" t="n"/>
      <c r="F75" s="17" t="n"/>
      <c r="G75" s="20" t="n"/>
      <c r="H75" s="40" t="n"/>
      <c r="I75" s="22" t="n"/>
      <c r="J75" s="17" t="n"/>
      <c r="K75" s="22" t="n"/>
      <c r="L75" s="19" t="n"/>
      <c r="M75" s="23">
        <f>IF(OR($A75="",$B75="",$C75="",$L75="",$K75="Pending"),"",IFERROR(IF($L75&gt;=$C75,ROUND(($L75-$C75)*1440,0),""),""))</f>
        <v/>
      </c>
      <c r="N75" s="24">
        <f>IF($A75="","",IF($K75="","Human check: choose status",IF($K75="Pending","Human check: still pending",IF(AND(OR($K75="Accepted",$K75="Deferred",$K75="Declined"),$L75=""),"Human check: add decision time",IF(AND($L75&lt;&gt;"",$C75&lt;&gt;"",$L75&lt;$C75),"Human check: decision before arrival",IF(AND($K75="Deferred",$O75=""),"Human check: add follow-up date",IF(AND(ISNUMBER($M75),$M75&gt;IFERROR(VLOOKUP("Wait alert minutes",Assumptions!$I$4:$J$9,2,FALSE),30)),"Human check: wait exceeded","")))))))</f>
        <v/>
      </c>
      <c r="O75" s="39" t="n"/>
      <c r="P75" s="25" t="n"/>
    </row>
    <row r="76" ht="24" customHeight="1">
      <c r="A76" s="17" t="n"/>
      <c r="B76" s="39" t="n"/>
      <c r="C76" s="19" t="n"/>
      <c r="D76" s="17" t="n"/>
      <c r="E76" s="17" t="n"/>
      <c r="F76" s="17" t="n"/>
      <c r="G76" s="20" t="n"/>
      <c r="H76" s="40" t="n"/>
      <c r="I76" s="22" t="n"/>
      <c r="J76" s="17" t="n"/>
      <c r="K76" s="22" t="n"/>
      <c r="L76" s="19" t="n"/>
      <c r="M76" s="26">
        <f>IF(OR($A76="",$B76="",$C76="",$L76="",$K76="Pending"),"",IFERROR(IF($L76&gt;=$C76,ROUND(($L76-$C76)*1440,0),""),""))</f>
        <v/>
      </c>
      <c r="N76" s="27">
        <f>IF($A76="","",IF($K76="","Human check: choose status",IF($K76="Pending","Human check: still pending",IF(AND(OR($K76="Accepted",$K76="Deferred",$K76="Declined"),$L76=""),"Human check: add decision time",IF(AND($L76&lt;&gt;"",$C76&lt;&gt;"",$L76&lt;$C76),"Human check: decision before arrival",IF(AND($K76="Deferred",$O76=""),"Human check: add follow-up date",IF(AND(ISNUMBER($M76),$M76&gt;IFERROR(VLOOKUP("Wait alert minutes",Assumptions!$I$4:$J$9,2,FALSE),30)),"Human check: wait exceeded","")))))))</f>
        <v/>
      </c>
      <c r="O76" s="39" t="n"/>
      <c r="P76" s="25" t="n"/>
    </row>
    <row r="77" ht="24" customHeight="1">
      <c r="A77" s="17" t="n"/>
      <c r="B77" s="39" t="n"/>
      <c r="C77" s="19" t="n"/>
      <c r="D77" s="17" t="n"/>
      <c r="E77" s="17" t="n"/>
      <c r="F77" s="17" t="n"/>
      <c r="G77" s="20" t="n"/>
      <c r="H77" s="40" t="n"/>
      <c r="I77" s="22" t="n"/>
      <c r="J77" s="17" t="n"/>
      <c r="K77" s="22" t="n"/>
      <c r="L77" s="19" t="n"/>
      <c r="M77" s="23">
        <f>IF(OR($A77="",$B77="",$C77="",$L77="",$K77="Pending"),"",IFERROR(IF($L77&gt;=$C77,ROUND(($L77-$C77)*1440,0),""),""))</f>
        <v/>
      </c>
      <c r="N77" s="24">
        <f>IF($A77="","",IF($K77="","Human check: choose status",IF($K77="Pending","Human check: still pending",IF(AND(OR($K77="Accepted",$K77="Deferred",$K77="Declined"),$L77=""),"Human check: add decision time",IF(AND($L77&lt;&gt;"",$C77&lt;&gt;"",$L77&lt;$C77),"Human check: decision before arrival",IF(AND($K77="Deferred",$O77=""),"Human check: add follow-up date",IF(AND(ISNUMBER($M77),$M77&gt;IFERROR(VLOOKUP("Wait alert minutes",Assumptions!$I$4:$J$9,2,FALSE),30)),"Human check: wait exceeded","")))))))</f>
        <v/>
      </c>
      <c r="O77" s="39" t="n"/>
      <c r="P77" s="25" t="n"/>
    </row>
    <row r="78" ht="24" customHeight="1">
      <c r="A78" s="17" t="n"/>
      <c r="B78" s="39" t="n"/>
      <c r="C78" s="19" t="n"/>
      <c r="D78" s="17" t="n"/>
      <c r="E78" s="17" t="n"/>
      <c r="F78" s="17" t="n"/>
      <c r="G78" s="20" t="n"/>
      <c r="H78" s="40" t="n"/>
      <c r="I78" s="22" t="n"/>
      <c r="J78" s="17" t="n"/>
      <c r="K78" s="22" t="n"/>
      <c r="L78" s="19" t="n"/>
      <c r="M78" s="26">
        <f>IF(OR($A78="",$B78="",$C78="",$L78="",$K78="Pending"),"",IFERROR(IF($L78&gt;=$C78,ROUND(($L78-$C78)*1440,0),""),""))</f>
        <v/>
      </c>
      <c r="N78" s="27">
        <f>IF($A78="","",IF($K78="","Human check: choose status",IF($K78="Pending","Human check: still pending",IF(AND(OR($K78="Accepted",$K78="Deferred",$K78="Declined"),$L78=""),"Human check: add decision time",IF(AND($L78&lt;&gt;"",$C78&lt;&gt;"",$L78&lt;$C78),"Human check: decision before arrival",IF(AND($K78="Deferred",$O78=""),"Human check: add follow-up date",IF(AND(ISNUMBER($M78),$M78&gt;IFERROR(VLOOKUP("Wait alert minutes",Assumptions!$I$4:$J$9,2,FALSE),30)),"Human check: wait exceeded","")))))))</f>
        <v/>
      </c>
      <c r="O78" s="39" t="n"/>
      <c r="P78" s="25" t="n"/>
    </row>
    <row r="79" ht="24" customHeight="1">
      <c r="A79" s="17" t="n"/>
      <c r="B79" s="39" t="n"/>
      <c r="C79" s="19" t="n"/>
      <c r="D79" s="17" t="n"/>
      <c r="E79" s="17" t="n"/>
      <c r="F79" s="17" t="n"/>
      <c r="G79" s="20" t="n"/>
      <c r="H79" s="40" t="n"/>
      <c r="I79" s="22" t="n"/>
      <c r="J79" s="17" t="n"/>
      <c r="K79" s="22" t="n"/>
      <c r="L79" s="19" t="n"/>
      <c r="M79" s="23">
        <f>IF(OR($A79="",$B79="",$C79="",$L79="",$K79="Pending"),"",IFERROR(IF($L79&gt;=$C79,ROUND(($L79-$C79)*1440,0),""),""))</f>
        <v/>
      </c>
      <c r="N79" s="24">
        <f>IF($A79="","",IF($K79="","Human check: choose status",IF($K79="Pending","Human check: still pending",IF(AND(OR($K79="Accepted",$K79="Deferred",$K79="Declined"),$L79=""),"Human check: add decision time",IF(AND($L79&lt;&gt;"",$C79&lt;&gt;"",$L79&lt;$C79),"Human check: decision before arrival",IF(AND($K79="Deferred",$O79=""),"Human check: add follow-up date",IF(AND(ISNUMBER($M79),$M79&gt;IFERROR(VLOOKUP("Wait alert minutes",Assumptions!$I$4:$J$9,2,FALSE),30)),"Human check: wait exceeded","")))))))</f>
        <v/>
      </c>
      <c r="O79" s="39" t="n"/>
      <c r="P79" s="25" t="n"/>
    </row>
    <row r="80" ht="24" customHeight="1">
      <c r="A80" s="17" t="n"/>
      <c r="B80" s="39" t="n"/>
      <c r="C80" s="19" t="n"/>
      <c r="D80" s="17" t="n"/>
      <c r="E80" s="17" t="n"/>
      <c r="F80" s="17" t="n"/>
      <c r="G80" s="20" t="n"/>
      <c r="H80" s="40" t="n"/>
      <c r="I80" s="22" t="n"/>
      <c r="J80" s="17" t="n"/>
      <c r="K80" s="22" t="n"/>
      <c r="L80" s="19" t="n"/>
      <c r="M80" s="26">
        <f>IF(OR($A80="",$B80="",$C80="",$L80="",$K80="Pending"),"",IFERROR(IF($L80&gt;=$C80,ROUND(($L80-$C80)*1440,0),""),""))</f>
        <v/>
      </c>
      <c r="N80" s="27">
        <f>IF($A80="","",IF($K80="","Human check: choose status",IF($K80="Pending","Human check: still pending",IF(AND(OR($K80="Accepted",$K80="Deferred",$K80="Declined"),$L80=""),"Human check: add decision time",IF(AND($L80&lt;&gt;"",$C80&lt;&gt;"",$L80&lt;$C80),"Human check: decision before arrival",IF(AND($K80="Deferred",$O80=""),"Human check: add follow-up date",IF(AND(ISNUMBER($M80),$M80&gt;IFERROR(VLOOKUP("Wait alert minutes",Assumptions!$I$4:$J$9,2,FALSE),30)),"Human check: wait exceeded","")))))))</f>
        <v/>
      </c>
      <c r="O80" s="39" t="n"/>
      <c r="P80" s="25" t="n"/>
    </row>
    <row r="81" ht="24" customHeight="1">
      <c r="A81" s="17" t="n"/>
      <c r="B81" s="39" t="n"/>
      <c r="C81" s="19" t="n"/>
      <c r="D81" s="17" t="n"/>
      <c r="E81" s="17" t="n"/>
      <c r="F81" s="17" t="n"/>
      <c r="G81" s="20" t="n"/>
      <c r="H81" s="40" t="n"/>
      <c r="I81" s="22" t="n"/>
      <c r="J81" s="17" t="n"/>
      <c r="K81" s="22" t="n"/>
      <c r="L81" s="19" t="n"/>
      <c r="M81" s="23">
        <f>IF(OR($A81="",$B81="",$C81="",$L81="",$K81="Pending"),"",IFERROR(IF($L81&gt;=$C81,ROUND(($L81-$C81)*1440,0),""),""))</f>
        <v/>
      </c>
      <c r="N81" s="24">
        <f>IF($A81="","",IF($K81="","Human check: choose status",IF($K81="Pending","Human check: still pending",IF(AND(OR($K81="Accepted",$K81="Deferred",$K81="Declined"),$L81=""),"Human check: add decision time",IF(AND($L81&lt;&gt;"",$C81&lt;&gt;"",$L81&lt;$C81),"Human check: decision before arrival",IF(AND($K81="Deferred",$O81=""),"Human check: add follow-up date",IF(AND(ISNUMBER($M81),$M81&gt;IFERROR(VLOOKUP("Wait alert minutes",Assumptions!$I$4:$J$9,2,FALSE),30)),"Human check: wait exceeded","")))))))</f>
        <v/>
      </c>
      <c r="O81" s="39" t="n"/>
      <c r="P81" s="25" t="n"/>
    </row>
    <row r="82" ht="24" customHeight="1">
      <c r="A82" s="17" t="n"/>
      <c r="B82" s="39" t="n"/>
      <c r="C82" s="19" t="n"/>
      <c r="D82" s="17" t="n"/>
      <c r="E82" s="17" t="n"/>
      <c r="F82" s="17" t="n"/>
      <c r="G82" s="20" t="n"/>
      <c r="H82" s="40" t="n"/>
      <c r="I82" s="22" t="n"/>
      <c r="J82" s="17" t="n"/>
      <c r="K82" s="22" t="n"/>
      <c r="L82" s="19" t="n"/>
      <c r="M82" s="26">
        <f>IF(OR($A82="",$B82="",$C82="",$L82="",$K82="Pending"),"",IFERROR(IF($L82&gt;=$C82,ROUND(($L82-$C82)*1440,0),""),""))</f>
        <v/>
      </c>
      <c r="N82" s="27">
        <f>IF($A82="","",IF($K82="","Human check: choose status",IF($K82="Pending","Human check: still pending",IF(AND(OR($K82="Accepted",$K82="Deferred",$K82="Declined"),$L82=""),"Human check: add decision time",IF(AND($L82&lt;&gt;"",$C82&lt;&gt;"",$L82&lt;$C82),"Human check: decision before arrival",IF(AND($K82="Deferred",$O82=""),"Human check: add follow-up date",IF(AND(ISNUMBER($M82),$M82&gt;IFERROR(VLOOKUP("Wait alert minutes",Assumptions!$I$4:$J$9,2,FALSE),30)),"Human check: wait exceeded","")))))))</f>
        <v/>
      </c>
      <c r="O82" s="39" t="n"/>
      <c r="P82" s="25" t="n"/>
    </row>
    <row r="83" ht="24" customHeight="1">
      <c r="A83" s="17" t="n"/>
      <c r="B83" s="39" t="n"/>
      <c r="C83" s="19" t="n"/>
      <c r="D83" s="17" t="n"/>
      <c r="E83" s="17" t="n"/>
      <c r="F83" s="17" t="n"/>
      <c r="G83" s="20" t="n"/>
      <c r="H83" s="40" t="n"/>
      <c r="I83" s="22" t="n"/>
      <c r="J83" s="17" t="n"/>
      <c r="K83" s="22" t="n"/>
      <c r="L83" s="19" t="n"/>
      <c r="M83" s="23">
        <f>IF(OR($A83="",$B83="",$C83="",$L83="",$K83="Pending"),"",IFERROR(IF($L83&gt;=$C83,ROUND(($L83-$C83)*1440,0),""),""))</f>
        <v/>
      </c>
      <c r="N83" s="24">
        <f>IF($A83="","",IF($K83="","Human check: choose status",IF($K83="Pending","Human check: still pending",IF(AND(OR($K83="Accepted",$K83="Deferred",$K83="Declined"),$L83=""),"Human check: add decision time",IF(AND($L83&lt;&gt;"",$C83&lt;&gt;"",$L83&lt;$C83),"Human check: decision before arrival",IF(AND($K83="Deferred",$O83=""),"Human check: add follow-up date",IF(AND(ISNUMBER($M83),$M83&gt;IFERROR(VLOOKUP("Wait alert minutes",Assumptions!$I$4:$J$9,2,FALSE),30)),"Human check: wait exceeded","")))))))</f>
        <v/>
      </c>
      <c r="O83" s="39" t="n"/>
      <c r="P83" s="25" t="n"/>
    </row>
    <row r="84" ht="24" customHeight="1">
      <c r="A84" s="17" t="n"/>
      <c r="B84" s="39" t="n"/>
      <c r="C84" s="19" t="n"/>
      <c r="D84" s="17" t="n"/>
      <c r="E84" s="17" t="n"/>
      <c r="F84" s="17" t="n"/>
      <c r="G84" s="20" t="n"/>
      <c r="H84" s="40" t="n"/>
      <c r="I84" s="22" t="n"/>
      <c r="J84" s="17" t="n"/>
      <c r="K84" s="22" t="n"/>
      <c r="L84" s="19" t="n"/>
      <c r="M84" s="26">
        <f>IF(OR($A84="",$B84="",$C84="",$L84="",$K84="Pending"),"",IFERROR(IF($L84&gt;=$C84,ROUND(($L84-$C84)*1440,0),""),""))</f>
        <v/>
      </c>
      <c r="N84" s="27">
        <f>IF($A84="","",IF($K84="","Human check: choose status",IF($K84="Pending","Human check: still pending",IF(AND(OR($K84="Accepted",$K84="Deferred",$K84="Declined"),$L84=""),"Human check: add decision time",IF(AND($L84&lt;&gt;"",$C84&lt;&gt;"",$L84&lt;$C84),"Human check: decision before arrival",IF(AND($K84="Deferred",$O84=""),"Human check: add follow-up date",IF(AND(ISNUMBER($M84),$M84&gt;IFERROR(VLOOKUP("Wait alert minutes",Assumptions!$I$4:$J$9,2,FALSE),30)),"Human check: wait exceeded","")))))))</f>
        <v/>
      </c>
      <c r="O84" s="39" t="n"/>
      <c r="P84" s="25" t="n"/>
    </row>
    <row r="85" ht="24" customHeight="1">
      <c r="A85" s="17" t="n"/>
      <c r="B85" s="39" t="n"/>
      <c r="C85" s="19" t="n"/>
      <c r="D85" s="17" t="n"/>
      <c r="E85" s="17" t="n"/>
      <c r="F85" s="17" t="n"/>
      <c r="G85" s="20" t="n"/>
      <c r="H85" s="40" t="n"/>
      <c r="I85" s="22" t="n"/>
      <c r="J85" s="17" t="n"/>
      <c r="K85" s="22" t="n"/>
      <c r="L85" s="19" t="n"/>
      <c r="M85" s="23">
        <f>IF(OR($A85="",$B85="",$C85="",$L85="",$K85="Pending"),"",IFERROR(IF($L85&gt;=$C85,ROUND(($L85-$C85)*1440,0),""),""))</f>
        <v/>
      </c>
      <c r="N85" s="24">
        <f>IF($A85="","",IF($K85="","Human check: choose status",IF($K85="Pending","Human check: still pending",IF(AND(OR($K85="Accepted",$K85="Deferred",$K85="Declined"),$L85=""),"Human check: add decision time",IF(AND($L85&lt;&gt;"",$C85&lt;&gt;"",$L85&lt;$C85),"Human check: decision before arrival",IF(AND($K85="Deferred",$O85=""),"Human check: add follow-up date",IF(AND(ISNUMBER($M85),$M85&gt;IFERROR(VLOOKUP("Wait alert minutes",Assumptions!$I$4:$J$9,2,FALSE),30)),"Human check: wait exceeded","")))))))</f>
        <v/>
      </c>
      <c r="O85" s="39" t="n"/>
      <c r="P85" s="25" t="n"/>
    </row>
    <row r="86" ht="24" customHeight="1">
      <c r="A86" s="17" t="n"/>
      <c r="B86" s="39" t="n"/>
      <c r="C86" s="19" t="n"/>
      <c r="D86" s="17" t="n"/>
      <c r="E86" s="17" t="n"/>
      <c r="F86" s="17" t="n"/>
      <c r="G86" s="20" t="n"/>
      <c r="H86" s="40" t="n"/>
      <c r="I86" s="22" t="n"/>
      <c r="J86" s="17" t="n"/>
      <c r="K86" s="22" t="n"/>
      <c r="L86" s="19" t="n"/>
      <c r="M86" s="26">
        <f>IF(OR($A86="",$B86="",$C86="",$L86="",$K86="Pending"),"",IFERROR(IF($L86&gt;=$C86,ROUND(($L86-$C86)*1440,0),""),""))</f>
        <v/>
      </c>
      <c r="N86" s="27">
        <f>IF($A86="","",IF($K86="","Human check: choose status",IF($K86="Pending","Human check: still pending",IF(AND(OR($K86="Accepted",$K86="Deferred",$K86="Declined"),$L86=""),"Human check: add decision time",IF(AND($L86&lt;&gt;"",$C86&lt;&gt;"",$L86&lt;$C86),"Human check: decision before arrival",IF(AND($K86="Deferred",$O86=""),"Human check: add follow-up date",IF(AND(ISNUMBER($M86),$M86&gt;IFERROR(VLOOKUP("Wait alert minutes",Assumptions!$I$4:$J$9,2,FALSE),30)),"Human check: wait exceeded","")))))))</f>
        <v/>
      </c>
      <c r="O86" s="39" t="n"/>
      <c r="P86" s="25" t="n"/>
    </row>
    <row r="87" ht="24" customHeight="1">
      <c r="A87" s="17" t="n"/>
      <c r="B87" s="39" t="n"/>
      <c r="C87" s="19" t="n"/>
      <c r="D87" s="17" t="n"/>
      <c r="E87" s="17" t="n"/>
      <c r="F87" s="17" t="n"/>
      <c r="G87" s="20" t="n"/>
      <c r="H87" s="40" t="n"/>
      <c r="I87" s="22" t="n"/>
      <c r="J87" s="17" t="n"/>
      <c r="K87" s="22" t="n"/>
      <c r="L87" s="19" t="n"/>
      <c r="M87" s="23">
        <f>IF(OR($A87="",$B87="",$C87="",$L87="",$K87="Pending"),"",IFERROR(IF($L87&gt;=$C87,ROUND(($L87-$C87)*1440,0),""),""))</f>
        <v/>
      </c>
      <c r="N87" s="24">
        <f>IF($A87="","",IF($K87="","Human check: choose status",IF($K87="Pending","Human check: still pending",IF(AND(OR($K87="Accepted",$K87="Deferred",$K87="Declined"),$L87=""),"Human check: add decision time",IF(AND($L87&lt;&gt;"",$C87&lt;&gt;"",$L87&lt;$C87),"Human check: decision before arrival",IF(AND($K87="Deferred",$O87=""),"Human check: add follow-up date",IF(AND(ISNUMBER($M87),$M87&gt;IFERROR(VLOOKUP("Wait alert minutes",Assumptions!$I$4:$J$9,2,FALSE),30)),"Human check: wait exceeded","")))))))</f>
        <v/>
      </c>
      <c r="O87" s="39" t="n"/>
      <c r="P87" s="25" t="n"/>
    </row>
    <row r="88" ht="24" customHeight="1">
      <c r="A88" s="17" t="n"/>
      <c r="B88" s="39" t="n"/>
      <c r="C88" s="19" t="n"/>
      <c r="D88" s="17" t="n"/>
      <c r="E88" s="17" t="n"/>
      <c r="F88" s="17" t="n"/>
      <c r="G88" s="20" t="n"/>
      <c r="H88" s="40" t="n"/>
      <c r="I88" s="22" t="n"/>
      <c r="J88" s="17" t="n"/>
      <c r="K88" s="22" t="n"/>
      <c r="L88" s="19" t="n"/>
      <c r="M88" s="26">
        <f>IF(OR($A88="",$B88="",$C88="",$L88="",$K88="Pending"),"",IFERROR(IF($L88&gt;=$C88,ROUND(($L88-$C88)*1440,0),""),""))</f>
        <v/>
      </c>
      <c r="N88" s="27">
        <f>IF($A88="","",IF($K88="","Human check: choose status",IF($K88="Pending","Human check: still pending",IF(AND(OR($K88="Accepted",$K88="Deferred",$K88="Declined"),$L88=""),"Human check: add decision time",IF(AND($L88&lt;&gt;"",$C88&lt;&gt;"",$L88&lt;$C88),"Human check: decision before arrival",IF(AND($K88="Deferred",$O88=""),"Human check: add follow-up date",IF(AND(ISNUMBER($M88),$M88&gt;IFERROR(VLOOKUP("Wait alert minutes",Assumptions!$I$4:$J$9,2,FALSE),30)),"Human check: wait exceeded","")))))))</f>
        <v/>
      </c>
      <c r="O88" s="39" t="n"/>
      <c r="P88" s="25" t="n"/>
    </row>
    <row r="89" ht="24" customHeight="1">
      <c r="A89" s="17" t="n"/>
      <c r="B89" s="39" t="n"/>
      <c r="C89" s="19" t="n"/>
      <c r="D89" s="17" t="n"/>
      <c r="E89" s="17" t="n"/>
      <c r="F89" s="17" t="n"/>
      <c r="G89" s="20" t="n"/>
      <c r="H89" s="40" t="n"/>
      <c r="I89" s="22" t="n"/>
      <c r="J89" s="17" t="n"/>
      <c r="K89" s="22" t="n"/>
      <c r="L89" s="19" t="n"/>
      <c r="M89" s="23">
        <f>IF(OR($A89="",$B89="",$C89="",$L89="",$K89="Pending"),"",IFERROR(IF($L89&gt;=$C89,ROUND(($L89-$C89)*1440,0),""),""))</f>
        <v/>
      </c>
      <c r="N89" s="24">
        <f>IF($A89="","",IF($K89="","Human check: choose status",IF($K89="Pending","Human check: still pending",IF(AND(OR($K89="Accepted",$K89="Deferred",$K89="Declined"),$L89=""),"Human check: add decision time",IF(AND($L89&lt;&gt;"",$C89&lt;&gt;"",$L89&lt;$C89),"Human check: decision before arrival",IF(AND($K89="Deferred",$O89=""),"Human check: add follow-up date",IF(AND(ISNUMBER($M89),$M89&gt;IFERROR(VLOOKUP("Wait alert minutes",Assumptions!$I$4:$J$9,2,FALSE),30)),"Human check: wait exceeded","")))))))</f>
        <v/>
      </c>
      <c r="O89" s="39" t="n"/>
      <c r="P89" s="25" t="n"/>
    </row>
    <row r="90" ht="24" customHeight="1">
      <c r="A90" s="17" t="n"/>
      <c r="B90" s="39" t="n"/>
      <c r="C90" s="19" t="n"/>
      <c r="D90" s="17" t="n"/>
      <c r="E90" s="17" t="n"/>
      <c r="F90" s="17" t="n"/>
      <c r="G90" s="20" t="n"/>
      <c r="H90" s="40" t="n"/>
      <c r="I90" s="22" t="n"/>
      <c r="J90" s="17" t="n"/>
      <c r="K90" s="22" t="n"/>
      <c r="L90" s="19" t="n"/>
      <c r="M90" s="26">
        <f>IF(OR($A90="",$B90="",$C90="",$L90="",$K90="Pending"),"",IFERROR(IF($L90&gt;=$C90,ROUND(($L90-$C90)*1440,0),""),""))</f>
        <v/>
      </c>
      <c r="N90" s="27">
        <f>IF($A90="","",IF($K90="","Human check: choose status",IF($K90="Pending","Human check: still pending",IF(AND(OR($K90="Accepted",$K90="Deferred",$K90="Declined"),$L90=""),"Human check: add decision time",IF(AND($L90&lt;&gt;"",$C90&lt;&gt;"",$L90&lt;$C90),"Human check: decision before arrival",IF(AND($K90="Deferred",$O90=""),"Human check: add follow-up date",IF(AND(ISNUMBER($M90),$M90&gt;IFERROR(VLOOKUP("Wait alert minutes",Assumptions!$I$4:$J$9,2,FALSE),30)),"Human check: wait exceeded","")))))))</f>
        <v/>
      </c>
      <c r="O90" s="39" t="n"/>
      <c r="P90" s="25" t="n"/>
    </row>
    <row r="91" ht="24" customHeight="1">
      <c r="A91" s="17" t="n"/>
      <c r="B91" s="39" t="n"/>
      <c r="C91" s="19" t="n"/>
      <c r="D91" s="17" t="n"/>
      <c r="E91" s="17" t="n"/>
      <c r="F91" s="17" t="n"/>
      <c r="G91" s="20" t="n"/>
      <c r="H91" s="40" t="n"/>
      <c r="I91" s="22" t="n"/>
      <c r="J91" s="17" t="n"/>
      <c r="K91" s="22" t="n"/>
      <c r="L91" s="19" t="n"/>
      <c r="M91" s="23">
        <f>IF(OR($A91="",$B91="",$C91="",$L91="",$K91="Pending"),"",IFERROR(IF($L91&gt;=$C91,ROUND(($L91-$C91)*1440,0),""),""))</f>
        <v/>
      </c>
      <c r="N91" s="24">
        <f>IF($A91="","",IF($K91="","Human check: choose status",IF($K91="Pending","Human check: still pending",IF(AND(OR($K91="Accepted",$K91="Deferred",$K91="Declined"),$L91=""),"Human check: add decision time",IF(AND($L91&lt;&gt;"",$C91&lt;&gt;"",$L91&lt;$C91),"Human check: decision before arrival",IF(AND($K91="Deferred",$O91=""),"Human check: add follow-up date",IF(AND(ISNUMBER($M91),$M91&gt;IFERROR(VLOOKUP("Wait alert minutes",Assumptions!$I$4:$J$9,2,FALSE),30)),"Human check: wait exceeded","")))))))</f>
        <v/>
      </c>
      <c r="O91" s="39" t="n"/>
      <c r="P91" s="25" t="n"/>
    </row>
    <row r="92" ht="24" customHeight="1">
      <c r="A92" s="17" t="n"/>
      <c r="B92" s="39" t="n"/>
      <c r="C92" s="19" t="n"/>
      <c r="D92" s="17" t="n"/>
      <c r="E92" s="17" t="n"/>
      <c r="F92" s="17" t="n"/>
      <c r="G92" s="20" t="n"/>
      <c r="H92" s="40" t="n"/>
      <c r="I92" s="22" t="n"/>
      <c r="J92" s="17" t="n"/>
      <c r="K92" s="22" t="n"/>
      <c r="L92" s="19" t="n"/>
      <c r="M92" s="26">
        <f>IF(OR($A92="",$B92="",$C92="",$L92="",$K92="Pending"),"",IFERROR(IF($L92&gt;=$C92,ROUND(($L92-$C92)*1440,0),""),""))</f>
        <v/>
      </c>
      <c r="N92" s="27">
        <f>IF($A92="","",IF($K92="","Human check: choose status",IF($K92="Pending","Human check: still pending",IF(AND(OR($K92="Accepted",$K92="Deferred",$K92="Declined"),$L92=""),"Human check: add decision time",IF(AND($L92&lt;&gt;"",$C92&lt;&gt;"",$L92&lt;$C92),"Human check: decision before arrival",IF(AND($K92="Deferred",$O92=""),"Human check: add follow-up date",IF(AND(ISNUMBER($M92),$M92&gt;IFERROR(VLOOKUP("Wait alert minutes",Assumptions!$I$4:$J$9,2,FALSE),30)),"Human check: wait exceeded","")))))))</f>
        <v/>
      </c>
      <c r="O92" s="39" t="n"/>
      <c r="P92" s="25" t="n"/>
    </row>
    <row r="93" ht="24" customHeight="1">
      <c r="A93" s="17" t="n"/>
      <c r="B93" s="39" t="n"/>
      <c r="C93" s="19" t="n"/>
      <c r="D93" s="17" t="n"/>
      <c r="E93" s="17" t="n"/>
      <c r="F93" s="17" t="n"/>
      <c r="G93" s="20" t="n"/>
      <c r="H93" s="40" t="n"/>
      <c r="I93" s="22" t="n"/>
      <c r="J93" s="17" t="n"/>
      <c r="K93" s="22" t="n"/>
      <c r="L93" s="19" t="n"/>
      <c r="M93" s="23">
        <f>IF(OR($A93="",$B93="",$C93="",$L93="",$K93="Pending"),"",IFERROR(IF($L93&gt;=$C93,ROUND(($L93-$C93)*1440,0),""),""))</f>
        <v/>
      </c>
      <c r="N93" s="24">
        <f>IF($A93="","",IF($K93="","Human check: choose status",IF($K93="Pending","Human check: still pending",IF(AND(OR($K93="Accepted",$K93="Deferred",$K93="Declined"),$L93=""),"Human check: add decision time",IF(AND($L93&lt;&gt;"",$C93&lt;&gt;"",$L93&lt;$C93),"Human check: decision before arrival",IF(AND($K93="Deferred",$O93=""),"Human check: add follow-up date",IF(AND(ISNUMBER($M93),$M93&gt;IFERROR(VLOOKUP("Wait alert minutes",Assumptions!$I$4:$J$9,2,FALSE),30)),"Human check: wait exceeded","")))))))</f>
        <v/>
      </c>
      <c r="O93" s="39" t="n"/>
      <c r="P93" s="25" t="n"/>
    </row>
    <row r="94" ht="24" customHeight="1">
      <c r="A94" s="17" t="n"/>
      <c r="B94" s="39" t="n"/>
      <c r="C94" s="19" t="n"/>
      <c r="D94" s="17" t="n"/>
      <c r="E94" s="17" t="n"/>
      <c r="F94" s="17" t="n"/>
      <c r="G94" s="20" t="n"/>
      <c r="H94" s="40" t="n"/>
      <c r="I94" s="22" t="n"/>
      <c r="J94" s="17" t="n"/>
      <c r="K94" s="22" t="n"/>
      <c r="L94" s="19" t="n"/>
      <c r="M94" s="26">
        <f>IF(OR($A94="",$B94="",$C94="",$L94="",$K94="Pending"),"",IFERROR(IF($L94&gt;=$C94,ROUND(($L94-$C94)*1440,0),""),""))</f>
        <v/>
      </c>
      <c r="N94" s="27">
        <f>IF($A94="","",IF($K94="","Human check: choose status",IF($K94="Pending","Human check: still pending",IF(AND(OR($K94="Accepted",$K94="Deferred",$K94="Declined"),$L94=""),"Human check: add decision time",IF(AND($L94&lt;&gt;"",$C94&lt;&gt;"",$L94&lt;$C94),"Human check: decision before arrival",IF(AND($K94="Deferred",$O94=""),"Human check: add follow-up date",IF(AND(ISNUMBER($M94),$M94&gt;IFERROR(VLOOKUP("Wait alert minutes",Assumptions!$I$4:$J$9,2,FALSE),30)),"Human check: wait exceeded","")))))))</f>
        <v/>
      </c>
      <c r="O94" s="39" t="n"/>
      <c r="P94" s="25" t="n"/>
    </row>
    <row r="95" ht="24" customHeight="1">
      <c r="A95" s="17" t="n"/>
      <c r="B95" s="39" t="n"/>
      <c r="C95" s="19" t="n"/>
      <c r="D95" s="17" t="n"/>
      <c r="E95" s="17" t="n"/>
      <c r="F95" s="17" t="n"/>
      <c r="G95" s="20" t="n"/>
      <c r="H95" s="40" t="n"/>
      <c r="I95" s="22" t="n"/>
      <c r="J95" s="17" t="n"/>
      <c r="K95" s="22" t="n"/>
      <c r="L95" s="19" t="n"/>
      <c r="M95" s="23">
        <f>IF(OR($A95="",$B95="",$C95="",$L95="",$K95="Pending"),"",IFERROR(IF($L95&gt;=$C95,ROUND(($L95-$C95)*1440,0),""),""))</f>
        <v/>
      </c>
      <c r="N95" s="24">
        <f>IF($A95="","",IF($K95="","Human check: choose status",IF($K95="Pending","Human check: still pending",IF(AND(OR($K95="Accepted",$K95="Deferred",$K95="Declined"),$L95=""),"Human check: add decision time",IF(AND($L95&lt;&gt;"",$C95&lt;&gt;"",$L95&lt;$C95),"Human check: decision before arrival",IF(AND($K95="Deferred",$O95=""),"Human check: add follow-up date",IF(AND(ISNUMBER($M95),$M95&gt;IFERROR(VLOOKUP("Wait alert minutes",Assumptions!$I$4:$J$9,2,FALSE),30)),"Human check: wait exceeded","")))))))</f>
        <v/>
      </c>
      <c r="O95" s="39" t="n"/>
      <c r="P95" s="25" t="n"/>
    </row>
    <row r="96" ht="24" customHeight="1">
      <c r="A96" s="17" t="n"/>
      <c r="B96" s="39" t="n"/>
      <c r="C96" s="19" t="n"/>
      <c r="D96" s="17" t="n"/>
      <c r="E96" s="17" t="n"/>
      <c r="F96" s="17" t="n"/>
      <c r="G96" s="20" t="n"/>
      <c r="H96" s="40" t="n"/>
      <c r="I96" s="22" t="n"/>
      <c r="J96" s="17" t="n"/>
      <c r="K96" s="22" t="n"/>
      <c r="L96" s="19" t="n"/>
      <c r="M96" s="26">
        <f>IF(OR($A96="",$B96="",$C96="",$L96="",$K96="Pending"),"",IFERROR(IF($L96&gt;=$C96,ROUND(($L96-$C96)*1440,0),""),""))</f>
        <v/>
      </c>
      <c r="N96" s="27">
        <f>IF($A96="","",IF($K96="","Human check: choose status",IF($K96="Pending","Human check: still pending",IF(AND(OR($K96="Accepted",$K96="Deferred",$K96="Declined"),$L96=""),"Human check: add decision time",IF(AND($L96&lt;&gt;"",$C96&lt;&gt;"",$L96&lt;$C96),"Human check: decision before arrival",IF(AND($K96="Deferred",$O96=""),"Human check: add follow-up date",IF(AND(ISNUMBER($M96),$M96&gt;IFERROR(VLOOKUP("Wait alert minutes",Assumptions!$I$4:$J$9,2,FALSE),30)),"Human check: wait exceeded","")))))))</f>
        <v/>
      </c>
      <c r="O96" s="39" t="n"/>
      <c r="P96" s="25" t="n"/>
    </row>
    <row r="97" ht="24" customHeight="1">
      <c r="A97" s="17" t="n"/>
      <c r="B97" s="39" t="n"/>
      <c r="C97" s="19" t="n"/>
      <c r="D97" s="17" t="n"/>
      <c r="E97" s="17" t="n"/>
      <c r="F97" s="17" t="n"/>
      <c r="G97" s="20" t="n"/>
      <c r="H97" s="40" t="n"/>
      <c r="I97" s="22" t="n"/>
      <c r="J97" s="17" t="n"/>
      <c r="K97" s="22" t="n"/>
      <c r="L97" s="19" t="n"/>
      <c r="M97" s="23">
        <f>IF(OR($A97="",$B97="",$C97="",$L97="",$K97="Pending"),"",IFERROR(IF($L97&gt;=$C97,ROUND(($L97-$C97)*1440,0),""),""))</f>
        <v/>
      </c>
      <c r="N97" s="24">
        <f>IF($A97="","",IF($K97="","Human check: choose status",IF($K97="Pending","Human check: still pending",IF(AND(OR($K97="Accepted",$K97="Deferred",$K97="Declined"),$L97=""),"Human check: add decision time",IF(AND($L97&lt;&gt;"",$C97&lt;&gt;"",$L97&lt;$C97),"Human check: decision before arrival",IF(AND($K97="Deferred",$O97=""),"Human check: add follow-up date",IF(AND(ISNUMBER($M97),$M97&gt;IFERROR(VLOOKUP("Wait alert minutes",Assumptions!$I$4:$J$9,2,FALSE),30)),"Human check: wait exceeded","")))))))</f>
        <v/>
      </c>
      <c r="O97" s="39" t="n"/>
      <c r="P97" s="25" t="n"/>
    </row>
    <row r="98" ht="24" customHeight="1">
      <c r="A98" s="17" t="n"/>
      <c r="B98" s="39" t="n"/>
      <c r="C98" s="19" t="n"/>
      <c r="D98" s="17" t="n"/>
      <c r="E98" s="17" t="n"/>
      <c r="F98" s="17" t="n"/>
      <c r="G98" s="20" t="n"/>
      <c r="H98" s="40" t="n"/>
      <c r="I98" s="22" t="n"/>
      <c r="J98" s="17" t="n"/>
      <c r="K98" s="22" t="n"/>
      <c r="L98" s="19" t="n"/>
      <c r="M98" s="26">
        <f>IF(OR($A98="",$B98="",$C98="",$L98="",$K98="Pending"),"",IFERROR(IF($L98&gt;=$C98,ROUND(($L98-$C98)*1440,0),""),""))</f>
        <v/>
      </c>
      <c r="N98" s="27">
        <f>IF($A98="","",IF($K98="","Human check: choose status",IF($K98="Pending","Human check: still pending",IF(AND(OR($K98="Accepted",$K98="Deferred",$K98="Declined"),$L98=""),"Human check: add decision time",IF(AND($L98&lt;&gt;"",$C98&lt;&gt;"",$L98&lt;$C98),"Human check: decision before arrival",IF(AND($K98="Deferred",$O98=""),"Human check: add follow-up date",IF(AND(ISNUMBER($M98),$M98&gt;IFERROR(VLOOKUP("Wait alert minutes",Assumptions!$I$4:$J$9,2,FALSE),30)),"Human check: wait exceeded","")))))))</f>
        <v/>
      </c>
      <c r="O98" s="39" t="n"/>
      <c r="P98" s="25" t="n"/>
    </row>
    <row r="99" ht="24" customHeight="1">
      <c r="A99" s="17" t="n"/>
      <c r="B99" s="39" t="n"/>
      <c r="C99" s="19" t="n"/>
      <c r="D99" s="17" t="n"/>
      <c r="E99" s="17" t="n"/>
      <c r="F99" s="17" t="n"/>
      <c r="G99" s="20" t="n"/>
      <c r="H99" s="40" t="n"/>
      <c r="I99" s="22" t="n"/>
      <c r="J99" s="17" t="n"/>
      <c r="K99" s="22" t="n"/>
      <c r="L99" s="19" t="n"/>
      <c r="M99" s="23">
        <f>IF(OR($A99="",$B99="",$C99="",$L99="",$K99="Pending"),"",IFERROR(IF($L99&gt;=$C99,ROUND(($L99-$C99)*1440,0),""),""))</f>
        <v/>
      </c>
      <c r="N99" s="24">
        <f>IF($A99="","",IF($K99="","Human check: choose status",IF($K99="Pending","Human check: still pending",IF(AND(OR($K99="Accepted",$K99="Deferred",$K99="Declined"),$L99=""),"Human check: add decision time",IF(AND($L99&lt;&gt;"",$C99&lt;&gt;"",$L99&lt;$C99),"Human check: decision before arrival",IF(AND($K99="Deferred",$O99=""),"Human check: add follow-up date",IF(AND(ISNUMBER($M99),$M99&gt;IFERROR(VLOOKUP("Wait alert minutes",Assumptions!$I$4:$J$9,2,FALSE),30)),"Human check: wait exceeded","")))))))</f>
        <v/>
      </c>
      <c r="O99" s="39" t="n"/>
      <c r="P99" s="25" t="n"/>
    </row>
    <row r="100" ht="24" customHeight="1">
      <c r="A100" s="17" t="n"/>
      <c r="B100" s="39" t="n"/>
      <c r="C100" s="19" t="n"/>
      <c r="D100" s="17" t="n"/>
      <c r="E100" s="17" t="n"/>
      <c r="F100" s="17" t="n"/>
      <c r="G100" s="20" t="n"/>
      <c r="H100" s="40" t="n"/>
      <c r="I100" s="22" t="n"/>
      <c r="J100" s="17" t="n"/>
      <c r="K100" s="22" t="n"/>
      <c r="L100" s="19" t="n"/>
      <c r="M100" s="26">
        <f>IF(OR($A100="",$B100="",$C100="",$L100="",$K100="Pending"),"",IFERROR(IF($L100&gt;=$C100,ROUND(($L100-$C100)*1440,0),""),""))</f>
        <v/>
      </c>
      <c r="N100" s="27">
        <f>IF($A100="","",IF($K100="","Human check: choose status",IF($K100="Pending","Human check: still pending",IF(AND(OR($K100="Accepted",$K100="Deferred",$K100="Declined"),$L100=""),"Human check: add decision time",IF(AND($L100&lt;&gt;"",$C100&lt;&gt;"",$L100&lt;$C100),"Human check: decision before arrival",IF(AND($K100="Deferred",$O100=""),"Human check: add follow-up date",IF(AND(ISNUMBER($M100),$M100&gt;IFERROR(VLOOKUP("Wait alert minutes",Assumptions!$I$4:$J$9,2,FALSE),30)),"Human check: wait exceeded","")))))))</f>
        <v/>
      </c>
      <c r="O100" s="39" t="n"/>
      <c r="P100" s="25" t="n"/>
    </row>
    <row r="101" ht="24" customHeight="1">
      <c r="A101" s="17" t="n"/>
      <c r="B101" s="39" t="n"/>
      <c r="C101" s="19" t="n"/>
      <c r="D101" s="17" t="n"/>
      <c r="E101" s="17" t="n"/>
      <c r="F101" s="17" t="n"/>
      <c r="G101" s="20" t="n"/>
      <c r="H101" s="40" t="n"/>
      <c r="I101" s="22" t="n"/>
      <c r="J101" s="17" t="n"/>
      <c r="K101" s="22" t="n"/>
      <c r="L101" s="19" t="n"/>
      <c r="M101" s="23">
        <f>IF(OR($A101="",$B101="",$C101="",$L101="",$K101="Pending"),"",IFERROR(IF($L101&gt;=$C101,ROUND(($L101-$C101)*1440,0),""),""))</f>
        <v/>
      </c>
      <c r="N101" s="24">
        <f>IF($A101="","",IF($K101="","Human check: choose status",IF($K101="Pending","Human check: still pending",IF(AND(OR($K101="Accepted",$K101="Deferred",$K101="Declined"),$L101=""),"Human check: add decision time",IF(AND($L101&lt;&gt;"",$C101&lt;&gt;"",$L101&lt;$C101),"Human check: decision before arrival",IF(AND($K101="Deferred",$O101=""),"Human check: add follow-up date",IF(AND(ISNUMBER($M101),$M101&gt;IFERROR(VLOOKUP("Wait alert minutes",Assumptions!$I$4:$J$9,2,FALSE),30)),"Human check: wait exceeded","")))))))</f>
        <v/>
      </c>
      <c r="O101" s="39" t="n"/>
      <c r="P101" s="25" t="n"/>
    </row>
    <row r="102" ht="24" customHeight="1">
      <c r="A102" s="17" t="n"/>
      <c r="B102" s="39" t="n"/>
      <c r="C102" s="19" t="n"/>
      <c r="D102" s="17" t="n"/>
      <c r="E102" s="17" t="n"/>
      <c r="F102" s="17" t="n"/>
      <c r="G102" s="20" t="n"/>
      <c r="H102" s="40" t="n"/>
      <c r="I102" s="22" t="n"/>
      <c r="J102" s="17" t="n"/>
      <c r="K102" s="22" t="n"/>
      <c r="L102" s="19" t="n"/>
      <c r="M102" s="26">
        <f>IF(OR($A102="",$B102="",$C102="",$L102="",$K102="Pending"),"",IFERROR(IF($L102&gt;=$C102,ROUND(($L102-$C102)*1440,0),""),""))</f>
        <v/>
      </c>
      <c r="N102" s="27">
        <f>IF($A102="","",IF($K102="","Human check: choose status",IF($K102="Pending","Human check: still pending",IF(AND(OR($K102="Accepted",$K102="Deferred",$K102="Declined"),$L102=""),"Human check: add decision time",IF(AND($L102&lt;&gt;"",$C102&lt;&gt;"",$L102&lt;$C102),"Human check: decision before arrival",IF(AND($K102="Deferred",$O102=""),"Human check: add follow-up date",IF(AND(ISNUMBER($M102),$M102&gt;IFERROR(VLOOKUP("Wait alert minutes",Assumptions!$I$4:$J$9,2,FALSE),30)),"Human check: wait exceeded","")))))))</f>
        <v/>
      </c>
      <c r="O102" s="39" t="n"/>
      <c r="P102" s="25" t="n"/>
    </row>
    <row r="103" ht="24" customHeight="1">
      <c r="A103" s="17" t="n"/>
      <c r="B103" s="39" t="n"/>
      <c r="C103" s="19" t="n"/>
      <c r="D103" s="17" t="n"/>
      <c r="E103" s="17" t="n"/>
      <c r="F103" s="17" t="n"/>
      <c r="G103" s="20" t="n"/>
      <c r="H103" s="40" t="n"/>
      <c r="I103" s="22" t="n"/>
      <c r="J103" s="17" t="n"/>
      <c r="K103" s="22" t="n"/>
      <c r="L103" s="19" t="n"/>
      <c r="M103" s="23">
        <f>IF(OR($A103="",$B103="",$C103="",$L103="",$K103="Pending"),"",IFERROR(IF($L103&gt;=$C103,ROUND(($L103-$C103)*1440,0),""),""))</f>
        <v/>
      </c>
      <c r="N103" s="24">
        <f>IF($A103="","",IF($K103="","Human check: choose status",IF($K103="Pending","Human check: still pending",IF(AND(OR($K103="Accepted",$K103="Deferred",$K103="Declined"),$L103=""),"Human check: add decision time",IF(AND($L103&lt;&gt;"",$C103&lt;&gt;"",$L103&lt;$C103),"Human check: decision before arrival",IF(AND($K103="Deferred",$O103=""),"Human check: add follow-up date",IF(AND(ISNUMBER($M103),$M103&gt;IFERROR(VLOOKUP("Wait alert minutes",Assumptions!$I$4:$J$9,2,FALSE),30)),"Human check: wait exceeded","")))))))</f>
        <v/>
      </c>
      <c r="O103" s="39" t="n"/>
      <c r="P103" s="25" t="n"/>
    </row>
    <row r="104" ht="24" customHeight="1">
      <c r="A104" s="17" t="n"/>
      <c r="B104" s="39" t="n"/>
      <c r="C104" s="19" t="n"/>
      <c r="D104" s="17" t="n"/>
      <c r="E104" s="17" t="n"/>
      <c r="F104" s="17" t="n"/>
      <c r="G104" s="20" t="n"/>
      <c r="H104" s="40" t="n"/>
      <c r="I104" s="22" t="n"/>
      <c r="J104" s="17" t="n"/>
      <c r="K104" s="22" t="n"/>
      <c r="L104" s="19" t="n"/>
      <c r="M104" s="26">
        <f>IF(OR($A104="",$B104="",$C104="",$L104="",$K104="Pending"),"",IFERROR(IF($L104&gt;=$C104,ROUND(($L104-$C104)*1440,0),""),""))</f>
        <v/>
      </c>
      <c r="N104" s="27">
        <f>IF($A104="","",IF($K104="","Human check: choose status",IF($K104="Pending","Human check: still pending",IF(AND(OR($K104="Accepted",$K104="Deferred",$K104="Declined"),$L104=""),"Human check: add decision time",IF(AND($L104&lt;&gt;"",$C104&lt;&gt;"",$L104&lt;$C104),"Human check: decision before arrival",IF(AND($K104="Deferred",$O104=""),"Human check: add follow-up date",IF(AND(ISNUMBER($M104),$M104&gt;IFERROR(VLOOKUP("Wait alert minutes",Assumptions!$I$4:$J$9,2,FALSE),30)),"Human check: wait exceeded","")))))))</f>
        <v/>
      </c>
      <c r="O104" s="39" t="n"/>
      <c r="P104" s="25" t="n"/>
    </row>
  </sheetData>
  <autoFilter ref="A4:P104"/>
  <mergeCells count="1">
    <mergeCell ref="A1:P1"/>
  </mergeCells>
  <conditionalFormatting sqref="K5:K104">
    <cfRule type="expression" priority="1" dxfId="1">
      <formula>AND($A5&lt;&gt;"",$K5="Accepted")</formula>
    </cfRule>
    <cfRule type="expression" priority="2" dxfId="0">
      <formula>AND($A5&lt;&gt;"",$K5="Pending")</formula>
    </cfRule>
  </conditionalFormatting>
  <conditionalFormatting sqref="I5:I104">
    <cfRule type="expression" priority="3" dxfId="0">
      <formula>AND($A5&lt;&gt;"",$I5="Urgent")</formula>
    </cfRule>
  </conditionalFormatting>
  <conditionalFormatting sqref="N5:N104">
    <cfRule type="expression" priority="4" dxfId="0">
      <formula>AND($A5&lt;&gt;"",$N5&lt;&gt;"")</formula>
    </cfRule>
  </conditionalFormatting>
  <dataValidations count="11">
    <dataValidation sqref="A5:A104" showDropDown="0" showInputMessage="1" showErrorMessage="1" allowBlank="0" errorTitle="Duplicate request ID" error="Use a unique request ID or leave the cell blank." promptTitle="Request identifier" prompt="Enter a unique local identifier for this request." type="custom">
      <formula1>OR(A5="",COUNTIF($A$5:$A$104,A5)=1)</formula1>
    </dataValidation>
    <dataValidation sqref="B5:B104" showDropDown="0" showInputMessage="1" showErrorMessage="1" allowBlank="0" errorTitle="Check request date" error="Enter a date within the editable date limits on Assumptions." promptTitle="Request date" prompt="Use MM/DD/YYYY." type="date" operator="between">
      <formula1>INDIRECT("Assumptions!$J$8")</formula1>
      <formula2>INDIRECT("Assumptions!$J$9")</formula2>
    </dataValidation>
    <dataValidation sqref="C5:C104" showDropDown="0" showInputMessage="0" showErrorMessage="1" allowBlank="0" errorTitle="Check arrival time" error="Enter a valid time of day." type="time" operator="between">
      <formula1>0</formula1>
      <formula2>0.99999</formula2>
    </dataValidation>
    <dataValidation sqref="F5:F104" showDropDown="0" showInputMessage="1" showErrorMessage="1" allowBlank="0" errorTitle="Choose a listed service" error="Choose a service from the editable Assumptions list." promptTitle="Requested service" prompt="Choose the closest service request category." type="list">
      <formula1>INDIRECT("Assumptions!$A$4:$A$10")</formula1>
    </dataValidation>
    <dataValidation sqref="G5:G104" showDropDown="0" showInputMessage="0" showErrorMessage="1" allowBlank="0" errorTitle="Check service units" error="Enter a number within the editable service-unit limits." type="decimal" operator="between">
      <formula1>INDIRECT("Assumptions!$J$4")</formula1>
      <formula2>INDIRECT("Assumptions!$J$5")</formula2>
    </dataValidation>
    <dataValidation sqref="H5:H104" showDropDown="0" showInputMessage="0" showErrorMessage="1" allowBlank="0" errorTitle="Check quoted amount" error="Enter an amount from $0.00 through the editable maximum." type="decimal" operator="between">
      <formula1>0</formula1>
      <formula2>INDIRECT("Assumptions!$J$6")</formula2>
    </dataValidation>
    <dataValidation sqref="I5:I104" showDropDown="0" showInputMessage="0" showErrorMessage="1" allowBlank="0" errorTitle="Choose a listed priority" error="Choose Normal, High, or Urgent from the editable list." type="list">
      <formula1>INDIRECT("Assumptions!$E$4:$E$6")</formula1>
    </dataValidation>
    <dataValidation sqref="J5:J104" showDropDown="0" showInputMessage="0" showErrorMessage="1" allowBlank="0" errorTitle="Choose a listed assignment" error="Choose an assignment from the editable Assumptions list." type="list">
      <formula1>INDIRECT("Assumptions!$G$4:$G$7")</formula1>
    </dataValidation>
    <dataValidation sqref="K5:K104" showDropDown="0" showInputMessage="1" showErrorMessage="1" allowBlank="0" errorTitle="Choose a listed status" error="Choose Pending, Accepted, Deferred, or Declined." promptTitle="Request status" prompt="Record the current queue decision." type="list">
      <formula1>INDIRECT("Assumptions!$C$4:$C$7")</formula1>
    </dataValidation>
    <dataValidation sqref="L5:L104" showDropDown="0" showInputMessage="0" showErrorMessage="1" allowBlank="0" errorTitle="Check decision time" error="Enter a valid time of day." type="time" operator="between">
      <formula1>0</formula1>
      <formula2>0.99999</formula2>
    </dataValidation>
    <dataValidation sqref="O5:O104" showDropDown="0" showInputMessage="0" showErrorMessage="1" allowBlank="0" errorTitle="Check follow-up date" error="Leave blank or enter a follow-up date on or after the request date and within the configured latest date." type="custom">
      <formula1>OR(O5="",AND(B5&lt;&gt;"",ISNUMBER(O5),O5&gt;=B5,O5&lt;=INDIRECT("Assumptions!$J$9")))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2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3" customWidth="1" min="2" max="2"/>
    <col width="17" customWidth="1" min="3" max="3"/>
    <col width="3" customWidth="1" min="4" max="4"/>
    <col width="17" customWidth="1" min="5" max="5"/>
    <col width="3" customWidth="1" min="6" max="6"/>
    <col width="22" customWidth="1" min="7" max="7"/>
    <col width="3" customWidth="1" min="8" max="8"/>
    <col width="25" customWidth="1" min="9" max="9"/>
    <col width="18" customWidth="1" min="10" max="10"/>
  </cols>
  <sheetData>
    <row r="1" ht="30" customHeight="1">
      <c r="A1" s="1" t="inlineStr">
        <is>
          <t>Walk-In Request Log — Assumptions</t>
        </is>
      </c>
      <c r="B1" s="32" t="n"/>
      <c r="C1" s="32" t="n"/>
      <c r="D1" s="32" t="n"/>
      <c r="E1" s="32" t="n"/>
      <c r="F1" s="32" t="n"/>
      <c r="G1" s="32" t="n"/>
      <c r="H1" s="32" t="n"/>
      <c r="I1" s="32" t="n"/>
      <c r="J1" s="33" t="n"/>
    </row>
    <row r="2" ht="24" customHeight="1">
      <c r="A2" s="15" t="inlineStr">
        <is>
          <t>Edit the choices and limits used for consistent entry. These are operating assumptions, not guarantees.</t>
        </is>
      </c>
    </row>
    <row r="3">
      <c r="A3" s="2" t="inlineStr">
        <is>
          <t>Service Choices</t>
        </is>
      </c>
      <c r="C3" s="2" t="inlineStr">
        <is>
          <t>Status Choices</t>
        </is>
      </c>
      <c r="E3" s="2" t="inlineStr">
        <is>
          <t>Priority Choices</t>
        </is>
      </c>
      <c r="G3" s="2" t="inlineStr">
        <is>
          <t>Assignment Choices</t>
        </is>
      </c>
      <c r="I3" s="2" t="inlineStr">
        <is>
          <t>Input Limit</t>
        </is>
      </c>
      <c r="J3" s="2" t="inlineStr">
        <is>
          <t>Editable Value</t>
        </is>
      </c>
    </row>
    <row r="4">
      <c r="A4" s="17" t="inlineStr">
        <is>
          <t>Dog walk</t>
        </is>
      </c>
      <c r="C4" s="17" t="inlineStr">
        <is>
          <t>Pending</t>
        </is>
      </c>
      <c r="E4" s="17" t="inlineStr">
        <is>
          <t>Normal</t>
        </is>
      </c>
      <c r="G4" s="17" t="inlineStr">
        <is>
          <t>Fictional Staff A</t>
        </is>
      </c>
      <c r="I4" s="3" t="inlineStr">
        <is>
          <t>Minimum service units</t>
        </is>
      </c>
      <c r="J4" s="28" t="n">
        <v>0.25</v>
      </c>
    </row>
    <row r="5">
      <c r="A5" s="17" t="inlineStr">
        <is>
          <t>Bath and brush</t>
        </is>
      </c>
      <c r="C5" s="17" t="inlineStr">
        <is>
          <t>Accepted</t>
        </is>
      </c>
      <c r="E5" s="17" t="inlineStr">
        <is>
          <t>High</t>
        </is>
      </c>
      <c r="G5" s="17" t="inlineStr">
        <is>
          <t>Fictional Staff B</t>
        </is>
      </c>
      <c r="I5" s="6" t="inlineStr">
        <is>
          <t>Maximum service units</t>
        </is>
      </c>
      <c r="J5" s="28" t="n">
        <v>8</v>
      </c>
    </row>
    <row r="6">
      <c r="A6" s="17" t="inlineStr">
        <is>
          <t>Nail trim</t>
        </is>
      </c>
      <c r="C6" s="17" t="inlineStr">
        <is>
          <t>Deferred</t>
        </is>
      </c>
      <c r="E6" s="17" t="inlineStr">
        <is>
          <t>Urgent</t>
        </is>
      </c>
      <c r="G6" s="17" t="inlineStr">
        <is>
          <t>Fictional Staff C</t>
        </is>
      </c>
      <c r="I6" s="3" t="inlineStr">
        <is>
          <t>Maximum quoted amount</t>
        </is>
      </c>
      <c r="J6" s="41" t="n">
        <v>500</v>
      </c>
    </row>
    <row r="7">
      <c r="A7" s="17" t="inlineStr">
        <is>
          <t>Grooming consultation</t>
        </is>
      </c>
      <c r="C7" s="17" t="inlineStr">
        <is>
          <t>Declined</t>
        </is>
      </c>
      <c r="G7" s="17" t="inlineStr">
        <is>
          <t>Unassigned</t>
        </is>
      </c>
      <c r="I7" s="6" t="inlineStr">
        <is>
          <t>Wait alert minutes</t>
        </is>
      </c>
      <c r="J7" s="30" t="n">
        <v>30</v>
      </c>
    </row>
    <row r="8">
      <c r="A8" s="17" t="inlineStr">
        <is>
          <t>Pet sitting visit</t>
        </is>
      </c>
      <c r="I8" s="3" t="inlineStr">
        <is>
          <t>Earliest request date</t>
        </is>
      </c>
      <c r="J8" s="42" t="n">
        <v>45910</v>
      </c>
    </row>
    <row r="9">
      <c r="A9" s="17" t="inlineStr">
        <is>
          <t>Boarding availability request</t>
        </is>
      </c>
      <c r="I9" s="6" t="inlineStr">
        <is>
          <t>Latest request date</t>
        </is>
      </c>
      <c r="J9" s="42" t="n">
        <v>46640</v>
      </c>
    </row>
    <row r="10">
      <c r="A10" s="17" t="inlineStr">
        <is>
          <t>Daycare availability request</t>
        </is>
      </c>
    </row>
    <row r="11"/>
    <row r="12">
      <c r="A12" s="15" t="inlineStr">
        <is>
          <t>Changing a choice or limit affects future entry checks; review existing rows separately.</t>
        </is>
      </c>
    </row>
  </sheetData>
  <mergeCells count="1">
    <mergeCell ref="A1:J1"/>
  </mergeCells>
  <conditionalFormatting sqref="J5">
    <cfRule type="expression" priority="1" dxfId="0">
      <formula>$J$5&lt;$J$4</formula>
    </cfRule>
  </conditionalFormatting>
  <conditionalFormatting sqref="J9">
    <cfRule type="expression" priority="2" dxfId="0">
      <formula>$J$9&lt;$J$8</formula>
    </cfRule>
  </conditionalFormatting>
  <dataValidations count="4">
    <dataValidation sqref="J4:J5" showDropDown="0" showInputMessage="1" showErrorMessage="1" allowBlank="0" errorTitle="Check service-unit limit" error="Enter a number from 0.01 through 100." promptTitle="Editable unit limit" prompt="Keep the minimum and maximum service-unit limits practical." type="decimal" operator="between">
      <formula1>0.01</formula1>
      <formula2>100</formula2>
    </dataValidation>
    <dataValidation sqref="J6" showDropDown="0" showInputMessage="0" showErrorMessage="1" allowBlank="0" errorTitle="Check quoted-amount limit" error="Enter an amount from $0.00 through $100,000.00." type="decimal" operator="between">
      <formula1>0</formula1>
      <formula2>100000</formula2>
    </dataValidation>
    <dataValidation sqref="J7" showDropDown="0" showInputMessage="0" showErrorMessage="1" allowBlank="0" errorTitle="Check wait threshold" error="Enter a whole number from 0 through 1,440 minutes." type="whole" operator="between">
      <formula1>0</formula1>
      <formula2>1440</formula2>
    </dataValidation>
    <dataValidation sqref="J8:J9" showDropDown="0" showInputMessage="0" showErrorMessage="1" allowBlank="0" errorTitle="Check assumption date" error="Enter a date within 10 years of the current year." type="date" operator="between">
      <formula1>DATE(YEAR(TODAY())-10,1,1)</formula1>
      <formula2>DATE(YEAR(TODAY())+10,12,31)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Independent Pet Care Workbook</dc:creator>
  <dc:title xmlns:dc="http://purl.org/dc/elements/1.1/">Walk-In Pet Service Request Log</dc:title>
  <dc:subject xmlns:dc="http://purl.org/dc/elements/1.1/">Queue and decision log for unscheduled pet service requests</dc:subject>
  <dcterms:created xmlns:dcterms="http://purl.org/dc/terms/" xmlns:xsi="http://www.w3.org/2001/XMLSchema-instance" xsi:type="dcterms:W3CDTF">2026-09-10T02:53:05Z</dcterms:created>
  <dcterms:modified xmlns:dcterms="http://purl.org/dc/terms/" xmlns:xsi="http://www.w3.org/2001/XMLSchema-instance" xsi:type="dcterms:W3CDTF">2026-09-10T02:53:05+00:00Z</dcterms:modified>
</cp:coreProperties>
</file>